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ec3cf9a24b186dc3/Documents/totadvi/Templates/"/>
    </mc:Choice>
  </mc:AlternateContent>
  <xr:revisionPtr revIDLastSave="14" documentId="8_{92640E98-B281-484E-A56B-7B2AE21FF396}" xr6:coauthVersionLast="47" xr6:coauthVersionMax="47" xr10:uidLastSave="{ACF48F19-14AD-4AF5-957F-27FBB550F3AB}"/>
  <bookViews>
    <workbookView xWindow="-108" yWindow="-108" windowWidth="23256" windowHeight="13896" activeTab="1" xr2:uid="{CD4AC27A-22B5-4028-95A1-7E8F0709EC04}"/>
  </bookViews>
  <sheets>
    <sheet name="Directions" sheetId="5" r:id="rId1"/>
    <sheet name="Property Inputs" sheetId="1" r:id="rId2"/>
    <sheet name="Dashboard" sheetId="4" r:id="rId3"/>
    <sheet name="Analysis" sheetId="2" r:id="rId4"/>
    <sheet name="Mortgage Amortization Schedule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D39" i="1"/>
  <c r="J28" i="2" s="1"/>
  <c r="E38" i="2"/>
  <c r="C4" i="3"/>
  <c r="B4" i="3"/>
  <c r="B5" i="3" s="1"/>
  <c r="B8" i="2"/>
  <c r="B9" i="2" s="1"/>
  <c r="D32" i="1"/>
  <c r="D8" i="2" s="1"/>
  <c r="F30" i="1"/>
  <c r="G30" i="1" s="1"/>
  <c r="H30" i="1" s="1"/>
  <c r="I30" i="1" s="1"/>
  <c r="J30" i="1" s="1"/>
  <c r="K30" i="1" s="1"/>
  <c r="F28" i="1"/>
  <c r="F26" i="1"/>
  <c r="G26" i="1" s="1"/>
  <c r="H26" i="1" s="1"/>
  <c r="I26" i="1" s="1"/>
  <c r="J26" i="1" s="1"/>
  <c r="K26" i="1" s="1"/>
  <c r="F24" i="1"/>
  <c r="G24" i="1" s="1"/>
  <c r="H24" i="1" s="1"/>
  <c r="I24" i="1" s="1"/>
  <c r="J24" i="1" s="1"/>
  <c r="K24" i="1" s="1"/>
  <c r="F22" i="1"/>
  <c r="G22" i="1" s="1"/>
  <c r="H22" i="1" s="1"/>
  <c r="I22" i="1" s="1"/>
  <c r="J22" i="1" s="1"/>
  <c r="K22" i="1" s="1"/>
  <c r="F20" i="1"/>
  <c r="G20" i="1" s="1"/>
  <c r="H20" i="1" s="1"/>
  <c r="I20" i="1" s="1"/>
  <c r="J20" i="1" s="1"/>
  <c r="K20" i="1" s="1"/>
  <c r="D17" i="1"/>
  <c r="F12" i="1"/>
  <c r="G12" i="1" s="1"/>
  <c r="H12" i="1" s="1"/>
  <c r="I12" i="1" s="1"/>
  <c r="J12" i="1" s="1"/>
  <c r="K12" i="1" s="1"/>
  <c r="B6" i="3" l="1"/>
  <c r="G5" i="3"/>
  <c r="G4" i="3"/>
  <c r="F32" i="1"/>
  <c r="D9" i="2" s="1"/>
  <c r="G28" i="1"/>
  <c r="J16" i="2"/>
  <c r="J17" i="2"/>
  <c r="J18" i="2"/>
  <c r="D51" i="1"/>
  <c r="E48" i="1" s="1"/>
  <c r="F47" i="1" s="1"/>
  <c r="J22" i="2"/>
  <c r="J24" i="2"/>
  <c r="J29" i="2"/>
  <c r="J30" i="2"/>
  <c r="J32" i="2"/>
  <c r="J33" i="2"/>
  <c r="J8" i="2"/>
  <c r="M8" i="2" s="1"/>
  <c r="J9" i="2"/>
  <c r="J13" i="2"/>
  <c r="J14" i="2"/>
  <c r="J15" i="2"/>
  <c r="J31" i="2"/>
  <c r="J34" i="2"/>
  <c r="D49" i="1"/>
  <c r="D50" i="1" s="1"/>
  <c r="J19" i="2"/>
  <c r="J35" i="2"/>
  <c r="J20" i="2"/>
  <c r="J36" i="2"/>
  <c r="J21" i="2"/>
  <c r="J37" i="2"/>
  <c r="J23" i="2"/>
  <c r="D4" i="3"/>
  <c r="J25" i="2"/>
  <c r="J26" i="2"/>
  <c r="J27" i="2"/>
  <c r="J10" i="2"/>
  <c r="J11" i="2"/>
  <c r="J12" i="2"/>
  <c r="C8" i="2"/>
  <c r="D53" i="1"/>
  <c r="B10" i="2"/>
  <c r="D52" i="1" l="1"/>
  <c r="B7" i="3"/>
  <c r="G6" i="3"/>
  <c r="H28" i="1"/>
  <c r="G32" i="1"/>
  <c r="M9" i="2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J41" i="2"/>
  <c r="E4" i="3"/>
  <c r="C9" i="2"/>
  <c r="E9" i="2" s="1"/>
  <c r="D10" i="2"/>
  <c r="B11" i="2"/>
  <c r="B8" i="3" l="1"/>
  <c r="G7" i="3"/>
  <c r="I28" i="1"/>
  <c r="H32" i="1"/>
  <c r="M41" i="2"/>
  <c r="F4" i="3"/>
  <c r="C10" i="2"/>
  <c r="E10" i="2" s="1"/>
  <c r="D11" i="2"/>
  <c r="B12" i="2"/>
  <c r="B9" i="3" l="1"/>
  <c r="G8" i="3"/>
  <c r="J28" i="1"/>
  <c r="I32" i="1"/>
  <c r="D5" i="3"/>
  <c r="C5" i="3"/>
  <c r="E5" i="3" s="1"/>
  <c r="C11" i="2"/>
  <c r="E11" i="2" s="1"/>
  <c r="B13" i="2"/>
  <c r="D12" i="2"/>
  <c r="B10" i="3" l="1"/>
  <c r="G9" i="3"/>
  <c r="K28" i="1"/>
  <c r="K32" i="1" s="1"/>
  <c r="J32" i="1"/>
  <c r="F5" i="3"/>
  <c r="C12" i="2"/>
  <c r="E12" i="2" s="1"/>
  <c r="B14" i="2"/>
  <c r="D13" i="2"/>
  <c r="B11" i="3" l="1"/>
  <c r="G10" i="3"/>
  <c r="C13" i="2"/>
  <c r="E13" i="2" s="1"/>
  <c r="D6" i="3"/>
  <c r="C6" i="3"/>
  <c r="E6" i="3" s="1"/>
  <c r="D14" i="2"/>
  <c r="B15" i="2"/>
  <c r="D15" i="2" s="1"/>
  <c r="C14" i="2"/>
  <c r="B12" i="3" l="1"/>
  <c r="G11" i="3"/>
  <c r="E14" i="2"/>
  <c r="F6" i="3"/>
  <c r="C15" i="2"/>
  <c r="E15" i="2" s="1"/>
  <c r="B16" i="2"/>
  <c r="B13" i="3" l="1"/>
  <c r="G12" i="3"/>
  <c r="D7" i="3"/>
  <c r="C7" i="3"/>
  <c r="C16" i="2"/>
  <c r="B17" i="2"/>
  <c r="D16" i="2"/>
  <c r="B14" i="3" l="1"/>
  <c r="G13" i="3"/>
  <c r="E16" i="2"/>
  <c r="E7" i="3"/>
  <c r="F7" i="3" s="1"/>
  <c r="D17" i="2"/>
  <c r="B18" i="2"/>
  <c r="C17" i="2"/>
  <c r="B15" i="3" l="1"/>
  <c r="G14" i="3"/>
  <c r="E17" i="2"/>
  <c r="C8" i="3"/>
  <c r="D8" i="3"/>
  <c r="C18" i="2"/>
  <c r="B19" i="2"/>
  <c r="D18" i="2"/>
  <c r="E18" i="2" l="1"/>
  <c r="B16" i="3"/>
  <c r="G15" i="3"/>
  <c r="E8" i="3"/>
  <c r="F8" i="3" s="1"/>
  <c r="D19" i="2"/>
  <c r="B20" i="2"/>
  <c r="C19" i="2"/>
  <c r="B17" i="3" l="1"/>
  <c r="G16" i="3"/>
  <c r="E19" i="2"/>
  <c r="D9" i="3"/>
  <c r="C9" i="3"/>
  <c r="E9" i="3" s="1"/>
  <c r="C20" i="2"/>
  <c r="D20" i="2"/>
  <c r="B21" i="2"/>
  <c r="B18" i="3" l="1"/>
  <c r="G17" i="3"/>
  <c r="E20" i="2"/>
  <c r="F9" i="3"/>
  <c r="D21" i="2"/>
  <c r="B22" i="2"/>
  <c r="C21" i="2"/>
  <c r="B19" i="3" l="1"/>
  <c r="G18" i="3"/>
  <c r="E21" i="2"/>
  <c r="D10" i="3"/>
  <c r="C10" i="3"/>
  <c r="E10" i="3" s="1"/>
  <c r="C22" i="2"/>
  <c r="D22" i="2"/>
  <c r="B23" i="2"/>
  <c r="B20" i="3" l="1"/>
  <c r="G19" i="3"/>
  <c r="E22" i="2"/>
  <c r="F10" i="3"/>
  <c r="D23" i="2"/>
  <c r="B24" i="2"/>
  <c r="C23" i="2"/>
  <c r="B21" i="3" l="1"/>
  <c r="G20" i="3"/>
  <c r="E23" i="2"/>
  <c r="D11" i="3"/>
  <c r="C11" i="3"/>
  <c r="E11" i="3" s="1"/>
  <c r="C24" i="2"/>
  <c r="D24" i="2"/>
  <c r="B25" i="2"/>
  <c r="B22" i="3" l="1"/>
  <c r="G21" i="3"/>
  <c r="E24" i="2"/>
  <c r="F11" i="3"/>
  <c r="C25" i="2"/>
  <c r="B26" i="2"/>
  <c r="D25" i="2"/>
  <c r="B23" i="3" l="1"/>
  <c r="G22" i="3"/>
  <c r="E25" i="2"/>
  <c r="D12" i="3"/>
  <c r="C12" i="3"/>
  <c r="E12" i="3" s="1"/>
  <c r="B27" i="2"/>
  <c r="D26" i="2"/>
  <c r="C26" i="2"/>
  <c r="B24" i="3" l="1"/>
  <c r="G23" i="3"/>
  <c r="E26" i="2"/>
  <c r="F12" i="3"/>
  <c r="C27" i="2"/>
  <c r="D27" i="2"/>
  <c r="B28" i="2"/>
  <c r="B25" i="3" l="1"/>
  <c r="G24" i="3"/>
  <c r="E27" i="2"/>
  <c r="D13" i="3"/>
  <c r="C13" i="3"/>
  <c r="E13" i="3" s="1"/>
  <c r="B29" i="2"/>
  <c r="D28" i="2"/>
  <c r="C28" i="2"/>
  <c r="E28" i="2" l="1"/>
  <c r="B26" i="3"/>
  <c r="G25" i="3"/>
  <c r="F13" i="3"/>
  <c r="C29" i="2"/>
  <c r="D29" i="2"/>
  <c r="B30" i="2"/>
  <c r="B27" i="3" l="1"/>
  <c r="G26" i="3"/>
  <c r="E29" i="2"/>
  <c r="D14" i="3"/>
  <c r="C14" i="3"/>
  <c r="D30" i="2"/>
  <c r="B31" i="2"/>
  <c r="C30" i="2"/>
  <c r="B28" i="3" l="1"/>
  <c r="G27" i="3"/>
  <c r="E30" i="2"/>
  <c r="E14" i="3"/>
  <c r="F14" i="3" s="1"/>
  <c r="C31" i="2"/>
  <c r="B32" i="2"/>
  <c r="D31" i="2"/>
  <c r="B29" i="3" l="1"/>
  <c r="G28" i="3"/>
  <c r="E31" i="2"/>
  <c r="D15" i="3"/>
  <c r="C15" i="3"/>
  <c r="E15" i="3" s="1"/>
  <c r="C32" i="2"/>
  <c r="B33" i="2"/>
  <c r="D32" i="2"/>
  <c r="B30" i="3" l="1"/>
  <c r="G29" i="3"/>
  <c r="E32" i="2"/>
  <c r="F15" i="3"/>
  <c r="D33" i="2"/>
  <c r="B34" i="2"/>
  <c r="C33" i="2"/>
  <c r="B31" i="3" l="1"/>
  <c r="G30" i="3"/>
  <c r="E33" i="2"/>
  <c r="D16" i="3"/>
  <c r="C16" i="3"/>
  <c r="E16" i="3" s="1"/>
  <c r="B35" i="2"/>
  <c r="D34" i="2"/>
  <c r="C34" i="2"/>
  <c r="E34" i="2" l="1"/>
  <c r="B32" i="3"/>
  <c r="G31" i="3"/>
  <c r="F16" i="3"/>
  <c r="B36" i="2"/>
  <c r="D35" i="2"/>
  <c r="C35" i="2"/>
  <c r="B33" i="3" l="1"/>
  <c r="G32" i="3"/>
  <c r="E35" i="2"/>
  <c r="D17" i="3"/>
  <c r="C17" i="3"/>
  <c r="E17" i="3" s="1"/>
  <c r="C36" i="2"/>
  <c r="D36" i="2"/>
  <c r="B37" i="2"/>
  <c r="B34" i="3" l="1"/>
  <c r="G33" i="3"/>
  <c r="E36" i="2"/>
  <c r="F17" i="3"/>
  <c r="D37" i="2"/>
  <c r="D41" i="2" s="1"/>
  <c r="C37" i="2"/>
  <c r="B35" i="3" l="1"/>
  <c r="G34" i="3"/>
  <c r="E37" i="2"/>
  <c r="E41" i="2" s="1"/>
  <c r="C18" i="3"/>
  <c r="D18" i="3"/>
  <c r="C41" i="2"/>
  <c r="B36" i="3" l="1"/>
  <c r="G35" i="3"/>
  <c r="E18" i="3"/>
  <c r="B37" i="3" l="1"/>
  <c r="G36" i="3"/>
  <c r="F18" i="3"/>
  <c r="B38" i="3" l="1"/>
  <c r="G37" i="3"/>
  <c r="D19" i="3"/>
  <c r="C19" i="3"/>
  <c r="E19" i="3" s="1"/>
  <c r="B39" i="3" l="1"/>
  <c r="G38" i="3"/>
  <c r="F19" i="3"/>
  <c r="B40" i="3" l="1"/>
  <c r="G39" i="3"/>
  <c r="D20" i="3"/>
  <c r="C20" i="3"/>
  <c r="E20" i="3" s="1"/>
  <c r="B41" i="3" l="1"/>
  <c r="G40" i="3"/>
  <c r="F20" i="3"/>
  <c r="B42" i="3" l="1"/>
  <c r="G41" i="3"/>
  <c r="D21" i="3"/>
  <c r="C21" i="3"/>
  <c r="E21" i="3" s="1"/>
  <c r="B43" i="3" l="1"/>
  <c r="G42" i="3"/>
  <c r="F21" i="3"/>
  <c r="B44" i="3" l="1"/>
  <c r="G43" i="3"/>
  <c r="D22" i="3"/>
  <c r="C22" i="3"/>
  <c r="E22" i="3" s="1"/>
  <c r="B45" i="3" l="1"/>
  <c r="G44" i="3"/>
  <c r="F22" i="3"/>
  <c r="B46" i="3" l="1"/>
  <c r="G45" i="3"/>
  <c r="D23" i="3"/>
  <c r="C23" i="3"/>
  <c r="E23" i="3" s="1"/>
  <c r="B47" i="3" l="1"/>
  <c r="G46" i="3"/>
  <c r="F23" i="3"/>
  <c r="B48" i="3" l="1"/>
  <c r="G47" i="3"/>
  <c r="D24" i="3"/>
  <c r="C24" i="3"/>
  <c r="E24" i="3" s="1"/>
  <c r="B49" i="3" l="1"/>
  <c r="G48" i="3"/>
  <c r="F24" i="3"/>
  <c r="B50" i="3" l="1"/>
  <c r="G49" i="3"/>
  <c r="D25" i="3"/>
  <c r="C25" i="3"/>
  <c r="E25" i="3" s="1"/>
  <c r="B51" i="3" l="1"/>
  <c r="G50" i="3"/>
  <c r="F25" i="3"/>
  <c r="B52" i="3" l="1"/>
  <c r="G51" i="3"/>
  <c r="C26" i="3"/>
  <c r="D26" i="3"/>
  <c r="B53" i="3" l="1"/>
  <c r="G52" i="3"/>
  <c r="E26" i="3"/>
  <c r="F26" i="3" s="1"/>
  <c r="B54" i="3" l="1"/>
  <c r="G53" i="3"/>
  <c r="C27" i="3"/>
  <c r="D27" i="3"/>
  <c r="B55" i="3" l="1"/>
  <c r="G54" i="3"/>
  <c r="E27" i="3"/>
  <c r="F27" i="3" s="1"/>
  <c r="B56" i="3" l="1"/>
  <c r="G55" i="3"/>
  <c r="D28" i="3"/>
  <c r="C28" i="3"/>
  <c r="E28" i="3" s="1"/>
  <c r="B57" i="3" l="1"/>
  <c r="G56" i="3"/>
  <c r="F28" i="3"/>
  <c r="B58" i="3" l="1"/>
  <c r="G57" i="3"/>
  <c r="D29" i="3"/>
  <c r="C29" i="3"/>
  <c r="B59" i="3" l="1"/>
  <c r="G58" i="3"/>
  <c r="E29" i="3"/>
  <c r="B60" i="3" l="1"/>
  <c r="G59" i="3"/>
  <c r="F29" i="3"/>
  <c r="B61" i="3" l="1"/>
  <c r="G60" i="3"/>
  <c r="D30" i="3"/>
  <c r="C30" i="3"/>
  <c r="E30" i="3" s="1"/>
  <c r="B62" i="3" l="1"/>
  <c r="G61" i="3"/>
  <c r="F30" i="3"/>
  <c r="B63" i="3" l="1"/>
  <c r="G62" i="3"/>
  <c r="D31" i="3"/>
  <c r="C31" i="3"/>
  <c r="E31" i="3" s="1"/>
  <c r="B64" i="3" l="1"/>
  <c r="G63" i="3"/>
  <c r="F31" i="3"/>
  <c r="B65" i="3" l="1"/>
  <c r="G64" i="3"/>
  <c r="D32" i="3"/>
  <c r="C32" i="3"/>
  <c r="B66" i="3" l="1"/>
  <c r="G65" i="3"/>
  <c r="E32" i="3"/>
  <c r="F32" i="3" s="1"/>
  <c r="B67" i="3" l="1"/>
  <c r="G66" i="3"/>
  <c r="D33" i="3"/>
  <c r="C33" i="3"/>
  <c r="E33" i="3" s="1"/>
  <c r="B68" i="3" l="1"/>
  <c r="G67" i="3"/>
  <c r="F33" i="3"/>
  <c r="B69" i="3" l="1"/>
  <c r="G68" i="3"/>
  <c r="D34" i="3"/>
  <c r="C34" i="3"/>
  <c r="E34" i="3" s="1"/>
  <c r="B70" i="3" l="1"/>
  <c r="G69" i="3"/>
  <c r="F34" i="3"/>
  <c r="B71" i="3" l="1"/>
  <c r="G70" i="3"/>
  <c r="D35" i="3"/>
  <c r="C35" i="3"/>
  <c r="E35" i="3" s="1"/>
  <c r="B72" i="3" l="1"/>
  <c r="G71" i="3"/>
  <c r="F35" i="3"/>
  <c r="B73" i="3" l="1"/>
  <c r="G72" i="3"/>
  <c r="D36" i="3"/>
  <c r="C36" i="3"/>
  <c r="E36" i="3" s="1"/>
  <c r="B74" i="3" l="1"/>
  <c r="G73" i="3"/>
  <c r="F36" i="3"/>
  <c r="B75" i="3" l="1"/>
  <c r="G74" i="3"/>
  <c r="D37" i="3"/>
  <c r="C37" i="3"/>
  <c r="E37" i="3" s="1"/>
  <c r="B76" i="3" l="1"/>
  <c r="G75" i="3"/>
  <c r="F37" i="3"/>
  <c r="B77" i="3" l="1"/>
  <c r="G76" i="3"/>
  <c r="D38" i="3"/>
  <c r="C38" i="3"/>
  <c r="E38" i="3" s="1"/>
  <c r="B78" i="3" l="1"/>
  <c r="G77" i="3"/>
  <c r="F38" i="3"/>
  <c r="B79" i="3" l="1"/>
  <c r="G78" i="3"/>
  <c r="D39" i="3"/>
  <c r="C39" i="3"/>
  <c r="B80" i="3" l="1"/>
  <c r="G79" i="3"/>
  <c r="E39" i="3"/>
  <c r="F39" i="3" s="1"/>
  <c r="B81" i="3" l="1"/>
  <c r="G80" i="3"/>
  <c r="D40" i="3"/>
  <c r="C40" i="3"/>
  <c r="E40" i="3" s="1"/>
  <c r="B82" i="3" l="1"/>
  <c r="G81" i="3"/>
  <c r="F40" i="3"/>
  <c r="B83" i="3" l="1"/>
  <c r="G82" i="3"/>
  <c r="D41" i="3"/>
  <c r="C41" i="3"/>
  <c r="E41" i="3" s="1"/>
  <c r="B84" i="3" l="1"/>
  <c r="G83" i="3"/>
  <c r="F41" i="3"/>
  <c r="B85" i="3" l="1"/>
  <c r="G84" i="3"/>
  <c r="D42" i="3"/>
  <c r="C42" i="3"/>
  <c r="E42" i="3" s="1"/>
  <c r="B86" i="3" l="1"/>
  <c r="G85" i="3"/>
  <c r="F42" i="3"/>
  <c r="B87" i="3" l="1"/>
  <c r="G86" i="3"/>
  <c r="D43" i="3"/>
  <c r="C43" i="3"/>
  <c r="B88" i="3" l="1"/>
  <c r="G87" i="3"/>
  <c r="E43" i="3"/>
  <c r="F43" i="3" s="1"/>
  <c r="B89" i="3" l="1"/>
  <c r="G88" i="3"/>
  <c r="D44" i="3"/>
  <c r="C44" i="3"/>
  <c r="E44" i="3" s="1"/>
  <c r="B90" i="3" l="1"/>
  <c r="G89" i="3"/>
  <c r="F44" i="3"/>
  <c r="B91" i="3" l="1"/>
  <c r="G90" i="3"/>
  <c r="D45" i="3"/>
  <c r="C45" i="3"/>
  <c r="E45" i="3" s="1"/>
  <c r="B92" i="3" l="1"/>
  <c r="G91" i="3"/>
  <c r="F45" i="3"/>
  <c r="B93" i="3" l="1"/>
  <c r="G92" i="3"/>
  <c r="D46" i="3"/>
  <c r="C46" i="3"/>
  <c r="E46" i="3" s="1"/>
  <c r="B94" i="3" l="1"/>
  <c r="G93" i="3"/>
  <c r="F46" i="3"/>
  <c r="B95" i="3" l="1"/>
  <c r="G94" i="3"/>
  <c r="D47" i="3"/>
  <c r="C47" i="3"/>
  <c r="E47" i="3" s="1"/>
  <c r="B96" i="3" l="1"/>
  <c r="G95" i="3"/>
  <c r="F47" i="3"/>
  <c r="B97" i="3" l="1"/>
  <c r="G96" i="3"/>
  <c r="D48" i="3"/>
  <c r="C48" i="3"/>
  <c r="B98" i="3" l="1"/>
  <c r="G97" i="3"/>
  <c r="E48" i="3"/>
  <c r="F48" i="3" s="1"/>
  <c r="B99" i="3" l="1"/>
  <c r="G98" i="3"/>
  <c r="D49" i="3"/>
  <c r="C49" i="3"/>
  <c r="E49" i="3" s="1"/>
  <c r="B100" i="3" l="1"/>
  <c r="G99" i="3"/>
  <c r="F49" i="3"/>
  <c r="B101" i="3" l="1"/>
  <c r="G100" i="3"/>
  <c r="D50" i="3"/>
  <c r="C50" i="3"/>
  <c r="E50" i="3" s="1"/>
  <c r="B102" i="3" l="1"/>
  <c r="G101" i="3"/>
  <c r="F50" i="3"/>
  <c r="B103" i="3" l="1"/>
  <c r="G102" i="3"/>
  <c r="D51" i="3"/>
  <c r="C51" i="3"/>
  <c r="E51" i="3" s="1"/>
  <c r="B104" i="3" l="1"/>
  <c r="G103" i="3"/>
  <c r="F51" i="3"/>
  <c r="B105" i="3" l="1"/>
  <c r="G104" i="3"/>
  <c r="D52" i="3"/>
  <c r="C52" i="3"/>
  <c r="E52" i="3" s="1"/>
  <c r="B106" i="3" l="1"/>
  <c r="G105" i="3"/>
  <c r="F52" i="3"/>
  <c r="B107" i="3" l="1"/>
  <c r="G106" i="3"/>
  <c r="D53" i="3"/>
  <c r="C53" i="3"/>
  <c r="E53" i="3" s="1"/>
  <c r="B108" i="3" l="1"/>
  <c r="G107" i="3"/>
  <c r="F53" i="3"/>
  <c r="B109" i="3" l="1"/>
  <c r="G108" i="3"/>
  <c r="D54" i="3"/>
  <c r="C54" i="3"/>
  <c r="B110" i="3" l="1"/>
  <c r="G109" i="3"/>
  <c r="E54" i="3"/>
  <c r="F54" i="3" s="1"/>
  <c r="B111" i="3" l="1"/>
  <c r="G110" i="3"/>
  <c r="D55" i="3"/>
  <c r="C55" i="3"/>
  <c r="E55" i="3" s="1"/>
  <c r="B112" i="3" l="1"/>
  <c r="G111" i="3"/>
  <c r="F55" i="3"/>
  <c r="B113" i="3" l="1"/>
  <c r="G112" i="3"/>
  <c r="D56" i="3"/>
  <c r="C56" i="3"/>
  <c r="E56" i="3" s="1"/>
  <c r="B114" i="3" l="1"/>
  <c r="G113" i="3"/>
  <c r="F56" i="3"/>
  <c r="B115" i="3" l="1"/>
  <c r="G114" i="3"/>
  <c r="D57" i="3"/>
  <c r="C57" i="3"/>
  <c r="E57" i="3" s="1"/>
  <c r="B116" i="3" l="1"/>
  <c r="G115" i="3"/>
  <c r="F57" i="3"/>
  <c r="B117" i="3" l="1"/>
  <c r="G116" i="3"/>
  <c r="D58" i="3"/>
  <c r="C58" i="3"/>
  <c r="E58" i="3" s="1"/>
  <c r="B118" i="3" l="1"/>
  <c r="G117" i="3"/>
  <c r="F58" i="3"/>
  <c r="B119" i="3" l="1"/>
  <c r="G118" i="3"/>
  <c r="D59" i="3"/>
  <c r="C59" i="3"/>
  <c r="B120" i="3" l="1"/>
  <c r="G119" i="3"/>
  <c r="E59" i="3"/>
  <c r="F59" i="3" s="1"/>
  <c r="B121" i="3" l="1"/>
  <c r="G120" i="3"/>
  <c r="D60" i="3"/>
  <c r="C60" i="3"/>
  <c r="E60" i="3" s="1"/>
  <c r="B122" i="3" l="1"/>
  <c r="G121" i="3"/>
  <c r="F60" i="3"/>
  <c r="B123" i="3" l="1"/>
  <c r="G122" i="3"/>
  <c r="D61" i="3"/>
  <c r="C61" i="3"/>
  <c r="E61" i="3" s="1"/>
  <c r="B124" i="3" l="1"/>
  <c r="G123" i="3"/>
  <c r="F61" i="3"/>
  <c r="B125" i="3" l="1"/>
  <c r="G124" i="3"/>
  <c r="D62" i="3"/>
  <c r="C62" i="3"/>
  <c r="E62" i="3" s="1"/>
  <c r="B126" i="3" l="1"/>
  <c r="G125" i="3"/>
  <c r="F62" i="3"/>
  <c r="B127" i="3" l="1"/>
  <c r="G126" i="3"/>
  <c r="D63" i="3"/>
  <c r="C63" i="3"/>
  <c r="E63" i="3" s="1"/>
  <c r="B128" i="3" l="1"/>
  <c r="G127" i="3"/>
  <c r="F63" i="3"/>
  <c r="B129" i="3" l="1"/>
  <c r="G128" i="3"/>
  <c r="D64" i="3"/>
  <c r="C64" i="3"/>
  <c r="E64" i="3" s="1"/>
  <c r="B130" i="3" l="1"/>
  <c r="G129" i="3"/>
  <c r="F64" i="3"/>
  <c r="B131" i="3" l="1"/>
  <c r="G130" i="3"/>
  <c r="D65" i="3"/>
  <c r="C65" i="3"/>
  <c r="E65" i="3" s="1"/>
  <c r="B132" i="3" l="1"/>
  <c r="G131" i="3"/>
  <c r="F65" i="3"/>
  <c r="B133" i="3" l="1"/>
  <c r="G132" i="3"/>
  <c r="D66" i="3"/>
  <c r="C66" i="3"/>
  <c r="B134" i="3" l="1"/>
  <c r="G133" i="3"/>
  <c r="E66" i="3"/>
  <c r="F66" i="3" s="1"/>
  <c r="B135" i="3" l="1"/>
  <c r="G134" i="3"/>
  <c r="D67" i="3"/>
  <c r="C67" i="3"/>
  <c r="E67" i="3" s="1"/>
  <c r="B136" i="3" l="1"/>
  <c r="G135" i="3"/>
  <c r="F67" i="3"/>
  <c r="B137" i="3" l="1"/>
  <c r="G136" i="3"/>
  <c r="D68" i="3"/>
  <c r="C68" i="3"/>
  <c r="E68" i="3" s="1"/>
  <c r="B138" i="3" l="1"/>
  <c r="G137" i="3"/>
  <c r="F68" i="3"/>
  <c r="B139" i="3" l="1"/>
  <c r="G138" i="3"/>
  <c r="D69" i="3"/>
  <c r="C69" i="3"/>
  <c r="E69" i="3" s="1"/>
  <c r="B140" i="3" l="1"/>
  <c r="G139" i="3"/>
  <c r="F69" i="3"/>
  <c r="B141" i="3" l="1"/>
  <c r="G140" i="3"/>
  <c r="D70" i="3"/>
  <c r="C70" i="3"/>
  <c r="E70" i="3" s="1"/>
  <c r="B142" i="3" l="1"/>
  <c r="G141" i="3"/>
  <c r="F70" i="3"/>
  <c r="B143" i="3" l="1"/>
  <c r="G142" i="3"/>
  <c r="D71" i="3"/>
  <c r="C71" i="3"/>
  <c r="E71" i="3" s="1"/>
  <c r="B144" i="3" l="1"/>
  <c r="G143" i="3"/>
  <c r="F71" i="3"/>
  <c r="B145" i="3" l="1"/>
  <c r="G144" i="3"/>
  <c r="D72" i="3"/>
  <c r="C72" i="3"/>
  <c r="B146" i="3" l="1"/>
  <c r="G145" i="3"/>
  <c r="E72" i="3"/>
  <c r="F72" i="3" s="1"/>
  <c r="B147" i="3" l="1"/>
  <c r="G146" i="3"/>
  <c r="D73" i="3"/>
  <c r="C73" i="3"/>
  <c r="B148" i="3" l="1"/>
  <c r="G147" i="3"/>
  <c r="E73" i="3"/>
  <c r="F73" i="3" s="1"/>
  <c r="B149" i="3" l="1"/>
  <c r="G148" i="3"/>
  <c r="D74" i="3"/>
  <c r="C74" i="3"/>
  <c r="E74" i="3" s="1"/>
  <c r="B150" i="3" l="1"/>
  <c r="G149" i="3"/>
  <c r="F74" i="3"/>
  <c r="B151" i="3" l="1"/>
  <c r="G150" i="3"/>
  <c r="D75" i="3"/>
  <c r="C75" i="3"/>
  <c r="E75" i="3" s="1"/>
  <c r="B152" i="3" l="1"/>
  <c r="G151" i="3"/>
  <c r="F75" i="3"/>
  <c r="B153" i="3" l="1"/>
  <c r="G152" i="3"/>
  <c r="D76" i="3"/>
  <c r="C76" i="3"/>
  <c r="E76" i="3" s="1"/>
  <c r="B154" i="3" l="1"/>
  <c r="G153" i="3"/>
  <c r="F76" i="3"/>
  <c r="B155" i="3" l="1"/>
  <c r="G154" i="3"/>
  <c r="D77" i="3"/>
  <c r="C77" i="3"/>
  <c r="E77" i="3" s="1"/>
  <c r="B156" i="3" l="1"/>
  <c r="G155" i="3"/>
  <c r="F77" i="3"/>
  <c r="B157" i="3" l="1"/>
  <c r="G156" i="3"/>
  <c r="C78" i="3"/>
  <c r="D78" i="3"/>
  <c r="B158" i="3" l="1"/>
  <c r="G157" i="3"/>
  <c r="E78" i="3"/>
  <c r="F78" i="3" s="1"/>
  <c r="B159" i="3" l="1"/>
  <c r="G158" i="3"/>
  <c r="D79" i="3"/>
  <c r="C79" i="3"/>
  <c r="E79" i="3" s="1"/>
  <c r="B160" i="3" l="1"/>
  <c r="G159" i="3"/>
  <c r="F79" i="3"/>
  <c r="B161" i="3" l="1"/>
  <c r="G160" i="3"/>
  <c r="D80" i="3"/>
  <c r="C80" i="3"/>
  <c r="E80" i="3" s="1"/>
  <c r="B162" i="3" l="1"/>
  <c r="G161" i="3"/>
  <c r="F80" i="3"/>
  <c r="B163" i="3" l="1"/>
  <c r="G162" i="3"/>
  <c r="D81" i="3"/>
  <c r="C81" i="3"/>
  <c r="B164" i="3" l="1"/>
  <c r="G163" i="3"/>
  <c r="E81" i="3"/>
  <c r="F81" i="3" s="1"/>
  <c r="B165" i="3" l="1"/>
  <c r="G164" i="3"/>
  <c r="D82" i="3"/>
  <c r="C82" i="3"/>
  <c r="E82" i="3" s="1"/>
  <c r="B166" i="3" l="1"/>
  <c r="G165" i="3"/>
  <c r="F82" i="3"/>
  <c r="B167" i="3" l="1"/>
  <c r="G166" i="3"/>
  <c r="D83" i="3"/>
  <c r="C83" i="3"/>
  <c r="E83" i="3" s="1"/>
  <c r="B168" i="3" l="1"/>
  <c r="G167" i="3"/>
  <c r="F83" i="3"/>
  <c r="B169" i="3" l="1"/>
  <c r="G168" i="3"/>
  <c r="D84" i="3"/>
  <c r="C84" i="3"/>
  <c r="E84" i="3" s="1"/>
  <c r="B170" i="3" l="1"/>
  <c r="G169" i="3"/>
  <c r="F84" i="3"/>
  <c r="B171" i="3" l="1"/>
  <c r="G170" i="3"/>
  <c r="D85" i="3"/>
  <c r="C85" i="3"/>
  <c r="E85" i="3" s="1"/>
  <c r="B172" i="3" l="1"/>
  <c r="G171" i="3"/>
  <c r="F85" i="3"/>
  <c r="B173" i="3" l="1"/>
  <c r="G172" i="3"/>
  <c r="D86" i="3"/>
  <c r="C86" i="3"/>
  <c r="E86" i="3" s="1"/>
  <c r="B174" i="3" l="1"/>
  <c r="G173" i="3"/>
  <c r="F86" i="3"/>
  <c r="B175" i="3" l="1"/>
  <c r="G174" i="3"/>
  <c r="D87" i="3"/>
  <c r="C87" i="3"/>
  <c r="E87" i="3" s="1"/>
  <c r="B176" i="3" l="1"/>
  <c r="G175" i="3"/>
  <c r="F87" i="3"/>
  <c r="B177" i="3" l="1"/>
  <c r="G176" i="3"/>
  <c r="D88" i="3"/>
  <c r="C88" i="3"/>
  <c r="E88" i="3" s="1"/>
  <c r="B178" i="3" l="1"/>
  <c r="G177" i="3"/>
  <c r="F88" i="3"/>
  <c r="B179" i="3" l="1"/>
  <c r="G178" i="3"/>
  <c r="D89" i="3"/>
  <c r="C89" i="3"/>
  <c r="E89" i="3" s="1"/>
  <c r="B180" i="3" l="1"/>
  <c r="G179" i="3"/>
  <c r="F89" i="3"/>
  <c r="B181" i="3" l="1"/>
  <c r="G180" i="3"/>
  <c r="D90" i="3"/>
  <c r="C90" i="3"/>
  <c r="B182" i="3" l="1"/>
  <c r="G181" i="3"/>
  <c r="E90" i="3"/>
  <c r="F90" i="3" s="1"/>
  <c r="B183" i="3" l="1"/>
  <c r="G182" i="3"/>
  <c r="C91" i="3"/>
  <c r="D91" i="3"/>
  <c r="B184" i="3" l="1"/>
  <c r="G183" i="3"/>
  <c r="E91" i="3"/>
  <c r="F91" i="3" s="1"/>
  <c r="B185" i="3" l="1"/>
  <c r="G184" i="3"/>
  <c r="D92" i="3"/>
  <c r="C92" i="3"/>
  <c r="E92" i="3" s="1"/>
  <c r="B186" i="3" l="1"/>
  <c r="G185" i="3"/>
  <c r="F92" i="3"/>
  <c r="B187" i="3" l="1"/>
  <c r="G186" i="3"/>
  <c r="D93" i="3"/>
  <c r="C93" i="3"/>
  <c r="E93" i="3" s="1"/>
  <c r="B188" i="3" l="1"/>
  <c r="G187" i="3"/>
  <c r="F93" i="3"/>
  <c r="B189" i="3" l="1"/>
  <c r="G188" i="3"/>
  <c r="D94" i="3"/>
  <c r="C94" i="3"/>
  <c r="E94" i="3" s="1"/>
  <c r="B190" i="3" l="1"/>
  <c r="G189" i="3"/>
  <c r="F94" i="3"/>
  <c r="B191" i="3" l="1"/>
  <c r="G190" i="3"/>
  <c r="D95" i="3"/>
  <c r="C95" i="3"/>
  <c r="E95" i="3" s="1"/>
  <c r="B192" i="3" l="1"/>
  <c r="G191" i="3"/>
  <c r="F95" i="3"/>
  <c r="B193" i="3" l="1"/>
  <c r="G192" i="3"/>
  <c r="D96" i="3"/>
  <c r="C96" i="3"/>
  <c r="E96" i="3" s="1"/>
  <c r="B194" i="3" l="1"/>
  <c r="G193" i="3"/>
  <c r="F96" i="3"/>
  <c r="B195" i="3" l="1"/>
  <c r="G194" i="3"/>
  <c r="D97" i="3"/>
  <c r="C97" i="3"/>
  <c r="E97" i="3" s="1"/>
  <c r="B196" i="3" l="1"/>
  <c r="G195" i="3"/>
  <c r="F97" i="3"/>
  <c r="B197" i="3" l="1"/>
  <c r="G196" i="3"/>
  <c r="D98" i="3"/>
  <c r="C98" i="3"/>
  <c r="E98" i="3" s="1"/>
  <c r="B198" i="3" l="1"/>
  <c r="G197" i="3"/>
  <c r="F98" i="3"/>
  <c r="B199" i="3" l="1"/>
  <c r="G198" i="3"/>
  <c r="D99" i="3"/>
  <c r="C99" i="3"/>
  <c r="E99" i="3" s="1"/>
  <c r="B200" i="3" l="1"/>
  <c r="G199" i="3"/>
  <c r="F99" i="3"/>
  <c r="B201" i="3" l="1"/>
  <c r="G200" i="3"/>
  <c r="D100" i="3"/>
  <c r="C100" i="3"/>
  <c r="E100" i="3" s="1"/>
  <c r="B202" i="3" l="1"/>
  <c r="G201" i="3"/>
  <c r="F100" i="3"/>
  <c r="B203" i="3" l="1"/>
  <c r="G202" i="3"/>
  <c r="D101" i="3"/>
  <c r="C101" i="3"/>
  <c r="E101" i="3" s="1"/>
  <c r="B204" i="3" l="1"/>
  <c r="G203" i="3"/>
  <c r="F101" i="3"/>
  <c r="B205" i="3" l="1"/>
  <c r="G204" i="3"/>
  <c r="D102" i="3"/>
  <c r="C102" i="3"/>
  <c r="E102" i="3" s="1"/>
  <c r="B206" i="3" l="1"/>
  <c r="G205" i="3"/>
  <c r="F102" i="3"/>
  <c r="B207" i="3" l="1"/>
  <c r="G206" i="3"/>
  <c r="D103" i="3"/>
  <c r="C103" i="3"/>
  <c r="E103" i="3" s="1"/>
  <c r="B208" i="3" l="1"/>
  <c r="G207" i="3"/>
  <c r="F103" i="3"/>
  <c r="B209" i="3" l="1"/>
  <c r="G208" i="3"/>
  <c r="C104" i="3"/>
  <c r="D104" i="3"/>
  <c r="B210" i="3" l="1"/>
  <c r="G209" i="3"/>
  <c r="E104" i="3"/>
  <c r="F104" i="3" s="1"/>
  <c r="B211" i="3" l="1"/>
  <c r="G210" i="3"/>
  <c r="D105" i="3"/>
  <c r="C105" i="3"/>
  <c r="E105" i="3" s="1"/>
  <c r="B212" i="3" l="1"/>
  <c r="G211" i="3"/>
  <c r="F105" i="3"/>
  <c r="B213" i="3" l="1"/>
  <c r="G212" i="3"/>
  <c r="D106" i="3"/>
  <c r="C106" i="3"/>
  <c r="E106" i="3" s="1"/>
  <c r="B214" i="3" l="1"/>
  <c r="G213" i="3"/>
  <c r="F106" i="3"/>
  <c r="B215" i="3" l="1"/>
  <c r="G214" i="3"/>
  <c r="D107" i="3"/>
  <c r="C107" i="3"/>
  <c r="E107" i="3" s="1"/>
  <c r="B216" i="3" l="1"/>
  <c r="G215" i="3"/>
  <c r="F107" i="3"/>
  <c r="B217" i="3" l="1"/>
  <c r="G216" i="3"/>
  <c r="D108" i="3"/>
  <c r="C108" i="3"/>
  <c r="E108" i="3" s="1"/>
  <c r="B218" i="3" l="1"/>
  <c r="G217" i="3"/>
  <c r="F108" i="3"/>
  <c r="B219" i="3" l="1"/>
  <c r="G218" i="3"/>
  <c r="D109" i="3"/>
  <c r="C109" i="3"/>
  <c r="B220" i="3" l="1"/>
  <c r="G219" i="3"/>
  <c r="E109" i="3"/>
  <c r="F109" i="3" s="1"/>
  <c r="B221" i="3" l="1"/>
  <c r="G220" i="3"/>
  <c r="D110" i="3"/>
  <c r="C110" i="3"/>
  <c r="E110" i="3" s="1"/>
  <c r="B222" i="3" l="1"/>
  <c r="G221" i="3"/>
  <c r="F110" i="3"/>
  <c r="B223" i="3" l="1"/>
  <c r="G222" i="3"/>
  <c r="D111" i="3"/>
  <c r="C111" i="3"/>
  <c r="B224" i="3" l="1"/>
  <c r="G223" i="3"/>
  <c r="E111" i="3"/>
  <c r="F111" i="3" s="1"/>
  <c r="B225" i="3" l="1"/>
  <c r="G224" i="3"/>
  <c r="D112" i="3"/>
  <c r="C112" i="3"/>
  <c r="E112" i="3" s="1"/>
  <c r="B226" i="3" l="1"/>
  <c r="G225" i="3"/>
  <c r="F112" i="3"/>
  <c r="B227" i="3" l="1"/>
  <c r="G226" i="3"/>
  <c r="D113" i="3"/>
  <c r="C113" i="3"/>
  <c r="E113" i="3" s="1"/>
  <c r="B228" i="3" l="1"/>
  <c r="G227" i="3"/>
  <c r="F113" i="3"/>
  <c r="B229" i="3" l="1"/>
  <c r="G228" i="3"/>
  <c r="D114" i="3"/>
  <c r="C114" i="3"/>
  <c r="E114" i="3" s="1"/>
  <c r="B230" i="3" l="1"/>
  <c r="G229" i="3"/>
  <c r="F114" i="3"/>
  <c r="B231" i="3" l="1"/>
  <c r="G230" i="3"/>
  <c r="D115" i="3"/>
  <c r="C115" i="3"/>
  <c r="E115" i="3" s="1"/>
  <c r="B232" i="3" l="1"/>
  <c r="G231" i="3"/>
  <c r="F115" i="3"/>
  <c r="B233" i="3" l="1"/>
  <c r="G232" i="3"/>
  <c r="D116" i="3"/>
  <c r="C116" i="3"/>
  <c r="E116" i="3" s="1"/>
  <c r="B234" i="3" l="1"/>
  <c r="G233" i="3"/>
  <c r="F116" i="3"/>
  <c r="B235" i="3" l="1"/>
  <c r="G234" i="3"/>
  <c r="D117" i="3"/>
  <c r="C117" i="3"/>
  <c r="E117" i="3" s="1"/>
  <c r="B236" i="3" l="1"/>
  <c r="G235" i="3"/>
  <c r="F117" i="3"/>
  <c r="B237" i="3" l="1"/>
  <c r="G236" i="3"/>
  <c r="D118" i="3"/>
  <c r="C118" i="3"/>
  <c r="E118" i="3" s="1"/>
  <c r="B238" i="3" l="1"/>
  <c r="G237" i="3"/>
  <c r="F118" i="3"/>
  <c r="B239" i="3" l="1"/>
  <c r="G238" i="3"/>
  <c r="D119" i="3"/>
  <c r="C119" i="3"/>
  <c r="E119" i="3" s="1"/>
  <c r="B240" i="3" l="1"/>
  <c r="G239" i="3"/>
  <c r="F119" i="3"/>
  <c r="B241" i="3" l="1"/>
  <c r="G240" i="3"/>
  <c r="D120" i="3"/>
  <c r="C120" i="3"/>
  <c r="E120" i="3" s="1"/>
  <c r="B242" i="3" l="1"/>
  <c r="G241" i="3"/>
  <c r="F120" i="3"/>
  <c r="B243" i="3" l="1"/>
  <c r="G242" i="3"/>
  <c r="D121" i="3"/>
  <c r="C121" i="3"/>
  <c r="E121" i="3" s="1"/>
  <c r="B244" i="3" l="1"/>
  <c r="G243" i="3"/>
  <c r="F121" i="3"/>
  <c r="B245" i="3" l="1"/>
  <c r="G244" i="3"/>
  <c r="D122" i="3"/>
  <c r="C122" i="3"/>
  <c r="E122" i="3" s="1"/>
  <c r="B246" i="3" l="1"/>
  <c r="G245" i="3"/>
  <c r="F122" i="3"/>
  <c r="B247" i="3" l="1"/>
  <c r="G246" i="3"/>
  <c r="D123" i="3"/>
  <c r="C123" i="3"/>
  <c r="E123" i="3" s="1"/>
  <c r="B248" i="3" l="1"/>
  <c r="G247" i="3"/>
  <c r="F123" i="3"/>
  <c r="B249" i="3" l="1"/>
  <c r="G248" i="3"/>
  <c r="D124" i="3"/>
  <c r="C124" i="3"/>
  <c r="E124" i="3" s="1"/>
  <c r="B250" i="3" l="1"/>
  <c r="G249" i="3"/>
  <c r="F124" i="3"/>
  <c r="B251" i="3" l="1"/>
  <c r="G250" i="3"/>
  <c r="D125" i="3"/>
  <c r="C125" i="3"/>
  <c r="E125" i="3" s="1"/>
  <c r="B252" i="3" l="1"/>
  <c r="G251" i="3"/>
  <c r="F125" i="3"/>
  <c r="B253" i="3" l="1"/>
  <c r="G252" i="3"/>
  <c r="C126" i="3"/>
  <c r="D126" i="3"/>
  <c r="B254" i="3" l="1"/>
  <c r="G253" i="3"/>
  <c r="E126" i="3"/>
  <c r="B255" i="3" l="1"/>
  <c r="G254" i="3"/>
  <c r="F126" i="3"/>
  <c r="B256" i="3" l="1"/>
  <c r="G255" i="3"/>
  <c r="D127" i="3"/>
  <c r="C127" i="3"/>
  <c r="E127" i="3" s="1"/>
  <c r="B257" i="3" l="1"/>
  <c r="G256" i="3"/>
  <c r="F127" i="3"/>
  <c r="B258" i="3" l="1"/>
  <c r="G257" i="3"/>
  <c r="D128" i="3"/>
  <c r="C128" i="3"/>
  <c r="E128" i="3" s="1"/>
  <c r="B259" i="3" l="1"/>
  <c r="G258" i="3"/>
  <c r="F128" i="3"/>
  <c r="B260" i="3" l="1"/>
  <c r="G259" i="3"/>
  <c r="D129" i="3"/>
  <c r="C129" i="3"/>
  <c r="E129" i="3" s="1"/>
  <c r="B261" i="3" l="1"/>
  <c r="G260" i="3"/>
  <c r="F129" i="3"/>
  <c r="B262" i="3" l="1"/>
  <c r="G261" i="3"/>
  <c r="D130" i="3"/>
  <c r="C130" i="3"/>
  <c r="E130" i="3" s="1"/>
  <c r="B263" i="3" l="1"/>
  <c r="G262" i="3"/>
  <c r="F130" i="3"/>
  <c r="B264" i="3" l="1"/>
  <c r="G263" i="3"/>
  <c r="C131" i="3"/>
  <c r="D131" i="3"/>
  <c r="B265" i="3" l="1"/>
  <c r="G264" i="3"/>
  <c r="E131" i="3"/>
  <c r="F131" i="3" s="1"/>
  <c r="B266" i="3" l="1"/>
  <c r="G265" i="3"/>
  <c r="D132" i="3"/>
  <c r="C132" i="3"/>
  <c r="E132" i="3" s="1"/>
  <c r="B267" i="3" l="1"/>
  <c r="G266" i="3"/>
  <c r="F132" i="3"/>
  <c r="B268" i="3" l="1"/>
  <c r="G267" i="3"/>
  <c r="D133" i="3"/>
  <c r="C133" i="3"/>
  <c r="E133" i="3" s="1"/>
  <c r="B269" i="3" l="1"/>
  <c r="G268" i="3"/>
  <c r="F133" i="3"/>
  <c r="B270" i="3" l="1"/>
  <c r="G269" i="3"/>
  <c r="D134" i="3"/>
  <c r="C134" i="3"/>
  <c r="E134" i="3" s="1"/>
  <c r="B271" i="3" l="1"/>
  <c r="G270" i="3"/>
  <c r="F134" i="3"/>
  <c r="B272" i="3" l="1"/>
  <c r="G271" i="3"/>
  <c r="D135" i="3"/>
  <c r="C135" i="3"/>
  <c r="E135" i="3" s="1"/>
  <c r="B273" i="3" l="1"/>
  <c r="G272" i="3"/>
  <c r="F135" i="3"/>
  <c r="B274" i="3" l="1"/>
  <c r="G273" i="3"/>
  <c r="D136" i="3"/>
  <c r="C136" i="3"/>
  <c r="E136" i="3" s="1"/>
  <c r="B275" i="3" l="1"/>
  <c r="G274" i="3"/>
  <c r="F136" i="3"/>
  <c r="B276" i="3" l="1"/>
  <c r="G275" i="3"/>
  <c r="D137" i="3"/>
  <c r="C137" i="3"/>
  <c r="E137" i="3" s="1"/>
  <c r="B277" i="3" l="1"/>
  <c r="G276" i="3"/>
  <c r="F137" i="3"/>
  <c r="B278" i="3" l="1"/>
  <c r="G277" i="3"/>
  <c r="D138" i="3"/>
  <c r="C138" i="3"/>
  <c r="E138" i="3" s="1"/>
  <c r="B279" i="3" l="1"/>
  <c r="G278" i="3"/>
  <c r="F138" i="3"/>
  <c r="B280" i="3" l="1"/>
  <c r="G279" i="3"/>
  <c r="D139" i="3"/>
  <c r="C139" i="3"/>
  <c r="E139" i="3" s="1"/>
  <c r="B281" i="3" l="1"/>
  <c r="G280" i="3"/>
  <c r="F139" i="3"/>
  <c r="B282" i="3" l="1"/>
  <c r="G281" i="3"/>
  <c r="D140" i="3"/>
  <c r="C140" i="3"/>
  <c r="E140" i="3" s="1"/>
  <c r="B283" i="3" l="1"/>
  <c r="G282" i="3"/>
  <c r="F140" i="3"/>
  <c r="B284" i="3" l="1"/>
  <c r="G283" i="3"/>
  <c r="D141" i="3"/>
  <c r="C141" i="3"/>
  <c r="E141" i="3" s="1"/>
  <c r="B285" i="3" l="1"/>
  <c r="G284" i="3"/>
  <c r="F141" i="3"/>
  <c r="B286" i="3" l="1"/>
  <c r="G285" i="3"/>
  <c r="D142" i="3"/>
  <c r="C142" i="3"/>
  <c r="E142" i="3" s="1"/>
  <c r="B287" i="3" l="1"/>
  <c r="G286" i="3"/>
  <c r="F142" i="3"/>
  <c r="B288" i="3" l="1"/>
  <c r="G287" i="3"/>
  <c r="D143" i="3"/>
  <c r="C143" i="3"/>
  <c r="E143" i="3" s="1"/>
  <c r="B289" i="3" l="1"/>
  <c r="G288" i="3"/>
  <c r="F143" i="3"/>
  <c r="B290" i="3" l="1"/>
  <c r="G289" i="3"/>
  <c r="D144" i="3"/>
  <c r="C144" i="3"/>
  <c r="E144" i="3" s="1"/>
  <c r="B291" i="3" l="1"/>
  <c r="G290" i="3"/>
  <c r="F144" i="3"/>
  <c r="B292" i="3" l="1"/>
  <c r="G291" i="3"/>
  <c r="D145" i="3"/>
  <c r="C145" i="3"/>
  <c r="E145" i="3" s="1"/>
  <c r="B293" i="3" l="1"/>
  <c r="G292" i="3"/>
  <c r="F145" i="3"/>
  <c r="B294" i="3" l="1"/>
  <c r="G293" i="3"/>
  <c r="D146" i="3"/>
  <c r="C146" i="3"/>
  <c r="E146" i="3" s="1"/>
  <c r="B295" i="3" l="1"/>
  <c r="G294" i="3"/>
  <c r="F146" i="3"/>
  <c r="B296" i="3" l="1"/>
  <c r="G295" i="3"/>
  <c r="D147" i="3"/>
  <c r="C147" i="3"/>
  <c r="E147" i="3" s="1"/>
  <c r="B297" i="3" l="1"/>
  <c r="G296" i="3"/>
  <c r="F147" i="3"/>
  <c r="B298" i="3" l="1"/>
  <c r="G297" i="3"/>
  <c r="D148" i="3"/>
  <c r="C148" i="3"/>
  <c r="E148" i="3" s="1"/>
  <c r="B299" i="3" l="1"/>
  <c r="G298" i="3"/>
  <c r="F148" i="3"/>
  <c r="B300" i="3" l="1"/>
  <c r="G299" i="3"/>
  <c r="D149" i="3"/>
  <c r="C149" i="3"/>
  <c r="E149" i="3" s="1"/>
  <c r="B301" i="3" l="1"/>
  <c r="G300" i="3"/>
  <c r="F149" i="3"/>
  <c r="B302" i="3" l="1"/>
  <c r="G301" i="3"/>
  <c r="D150" i="3"/>
  <c r="C150" i="3"/>
  <c r="E150" i="3" s="1"/>
  <c r="B303" i="3" l="1"/>
  <c r="G302" i="3"/>
  <c r="F150" i="3"/>
  <c r="B304" i="3" l="1"/>
  <c r="G303" i="3"/>
  <c r="D151" i="3"/>
  <c r="C151" i="3"/>
  <c r="E151" i="3" s="1"/>
  <c r="B305" i="3" l="1"/>
  <c r="G304" i="3"/>
  <c r="F151" i="3"/>
  <c r="B306" i="3" l="1"/>
  <c r="G305" i="3"/>
  <c r="D152" i="3"/>
  <c r="C152" i="3"/>
  <c r="E152" i="3" s="1"/>
  <c r="B307" i="3" l="1"/>
  <c r="G306" i="3"/>
  <c r="F152" i="3"/>
  <c r="B308" i="3" l="1"/>
  <c r="G307" i="3"/>
  <c r="D153" i="3"/>
  <c r="C153" i="3"/>
  <c r="E153" i="3" s="1"/>
  <c r="B309" i="3" l="1"/>
  <c r="G308" i="3"/>
  <c r="F153" i="3"/>
  <c r="B310" i="3" l="1"/>
  <c r="G309" i="3"/>
  <c r="D154" i="3"/>
  <c r="C154" i="3"/>
  <c r="E154" i="3" s="1"/>
  <c r="B311" i="3" l="1"/>
  <c r="G310" i="3"/>
  <c r="F154" i="3"/>
  <c r="B312" i="3" l="1"/>
  <c r="G311" i="3"/>
  <c r="D155" i="3"/>
  <c r="C155" i="3"/>
  <c r="E155" i="3" s="1"/>
  <c r="B313" i="3" l="1"/>
  <c r="G312" i="3"/>
  <c r="F155" i="3"/>
  <c r="B314" i="3" l="1"/>
  <c r="G313" i="3"/>
  <c r="D156" i="3"/>
  <c r="C156" i="3"/>
  <c r="E156" i="3" s="1"/>
  <c r="B315" i="3" l="1"/>
  <c r="G314" i="3"/>
  <c r="F156" i="3"/>
  <c r="B316" i="3" l="1"/>
  <c r="G315" i="3"/>
  <c r="D157" i="3"/>
  <c r="C157" i="3"/>
  <c r="E157" i="3" s="1"/>
  <c r="B317" i="3" l="1"/>
  <c r="G316" i="3"/>
  <c r="F157" i="3"/>
  <c r="B318" i="3" l="1"/>
  <c r="G317" i="3"/>
  <c r="D158" i="3"/>
  <c r="C158" i="3"/>
  <c r="E158" i="3" s="1"/>
  <c r="B319" i="3" l="1"/>
  <c r="G318" i="3"/>
  <c r="F158" i="3"/>
  <c r="B320" i="3" l="1"/>
  <c r="G319" i="3"/>
  <c r="D159" i="3"/>
  <c r="C159" i="3"/>
  <c r="B321" i="3" l="1"/>
  <c r="G320" i="3"/>
  <c r="E159" i="3"/>
  <c r="F159" i="3" s="1"/>
  <c r="B322" i="3" l="1"/>
  <c r="G321" i="3"/>
  <c r="D160" i="3"/>
  <c r="C160" i="3"/>
  <c r="E160" i="3" s="1"/>
  <c r="B323" i="3" l="1"/>
  <c r="G322" i="3"/>
  <c r="F160" i="3"/>
  <c r="B324" i="3" l="1"/>
  <c r="G323" i="3"/>
  <c r="D161" i="3"/>
  <c r="C161" i="3"/>
  <c r="B325" i="3" l="1"/>
  <c r="G324" i="3"/>
  <c r="E161" i="3"/>
  <c r="B326" i="3" l="1"/>
  <c r="G325" i="3"/>
  <c r="F161" i="3"/>
  <c r="B327" i="3" l="1"/>
  <c r="G326" i="3"/>
  <c r="D162" i="3"/>
  <c r="C162" i="3"/>
  <c r="E162" i="3" s="1"/>
  <c r="B328" i="3" l="1"/>
  <c r="G327" i="3"/>
  <c r="F162" i="3"/>
  <c r="B329" i="3" l="1"/>
  <c r="G328" i="3"/>
  <c r="D163" i="3"/>
  <c r="C163" i="3"/>
  <c r="E163" i="3" s="1"/>
  <c r="B330" i="3" l="1"/>
  <c r="G329" i="3"/>
  <c r="F163" i="3"/>
  <c r="B331" i="3" l="1"/>
  <c r="G330" i="3"/>
  <c r="D164" i="3"/>
  <c r="C164" i="3"/>
  <c r="E164" i="3" s="1"/>
  <c r="B332" i="3" l="1"/>
  <c r="G331" i="3"/>
  <c r="F164" i="3"/>
  <c r="B333" i="3" l="1"/>
  <c r="G332" i="3"/>
  <c r="D165" i="3"/>
  <c r="C165" i="3"/>
  <c r="E165" i="3" s="1"/>
  <c r="B334" i="3" l="1"/>
  <c r="G333" i="3"/>
  <c r="F165" i="3"/>
  <c r="B335" i="3" l="1"/>
  <c r="G334" i="3"/>
  <c r="D166" i="3"/>
  <c r="C166" i="3"/>
  <c r="E166" i="3" s="1"/>
  <c r="B336" i="3" l="1"/>
  <c r="G335" i="3"/>
  <c r="F166" i="3"/>
  <c r="B337" i="3" l="1"/>
  <c r="G336" i="3"/>
  <c r="D167" i="3"/>
  <c r="C167" i="3"/>
  <c r="E167" i="3" s="1"/>
  <c r="B338" i="3" l="1"/>
  <c r="G337" i="3"/>
  <c r="F167" i="3"/>
  <c r="B339" i="3" l="1"/>
  <c r="G338" i="3"/>
  <c r="D168" i="3"/>
  <c r="C168" i="3"/>
  <c r="E168" i="3" s="1"/>
  <c r="B340" i="3" l="1"/>
  <c r="G339" i="3"/>
  <c r="F168" i="3"/>
  <c r="B341" i="3" l="1"/>
  <c r="G340" i="3"/>
  <c r="D169" i="3"/>
  <c r="C169" i="3"/>
  <c r="E169" i="3" s="1"/>
  <c r="B342" i="3" l="1"/>
  <c r="G341" i="3"/>
  <c r="F169" i="3"/>
  <c r="B343" i="3" l="1"/>
  <c r="G342" i="3"/>
  <c r="D170" i="3"/>
  <c r="C170" i="3"/>
  <c r="E170" i="3" s="1"/>
  <c r="B344" i="3" l="1"/>
  <c r="G343" i="3"/>
  <c r="F170" i="3"/>
  <c r="B345" i="3" l="1"/>
  <c r="G344" i="3"/>
  <c r="D171" i="3"/>
  <c r="C171" i="3"/>
  <c r="B346" i="3" l="1"/>
  <c r="G345" i="3"/>
  <c r="E171" i="3"/>
  <c r="F171" i="3" s="1"/>
  <c r="B347" i="3" l="1"/>
  <c r="G346" i="3"/>
  <c r="D172" i="3"/>
  <c r="C172" i="3"/>
  <c r="E172" i="3" s="1"/>
  <c r="B348" i="3" l="1"/>
  <c r="G347" i="3"/>
  <c r="F172" i="3"/>
  <c r="B349" i="3" l="1"/>
  <c r="G348" i="3"/>
  <c r="D173" i="3"/>
  <c r="C173" i="3"/>
  <c r="E173" i="3" s="1"/>
  <c r="B350" i="3" l="1"/>
  <c r="G349" i="3"/>
  <c r="F173" i="3"/>
  <c r="B351" i="3" l="1"/>
  <c r="G350" i="3"/>
  <c r="D174" i="3"/>
  <c r="C174" i="3"/>
  <c r="E174" i="3" s="1"/>
  <c r="B352" i="3" l="1"/>
  <c r="G351" i="3"/>
  <c r="F174" i="3"/>
  <c r="B353" i="3" l="1"/>
  <c r="G352" i="3"/>
  <c r="D175" i="3"/>
  <c r="C175" i="3"/>
  <c r="E175" i="3" s="1"/>
  <c r="B354" i="3" l="1"/>
  <c r="G353" i="3"/>
  <c r="F175" i="3"/>
  <c r="B355" i="3" l="1"/>
  <c r="G354" i="3"/>
  <c r="D176" i="3"/>
  <c r="C176" i="3"/>
  <c r="E176" i="3" s="1"/>
  <c r="B356" i="3" l="1"/>
  <c r="G355" i="3"/>
  <c r="F176" i="3"/>
  <c r="B357" i="3" l="1"/>
  <c r="G356" i="3"/>
  <c r="D177" i="3"/>
  <c r="C177" i="3"/>
  <c r="E177" i="3" s="1"/>
  <c r="B358" i="3" l="1"/>
  <c r="G357" i="3"/>
  <c r="F177" i="3"/>
  <c r="B359" i="3" l="1"/>
  <c r="G358" i="3"/>
  <c r="D178" i="3"/>
  <c r="C178" i="3"/>
  <c r="E178" i="3" s="1"/>
  <c r="B360" i="3" l="1"/>
  <c r="G359" i="3"/>
  <c r="F178" i="3"/>
  <c r="B361" i="3" l="1"/>
  <c r="G360" i="3"/>
  <c r="D179" i="3"/>
  <c r="C179" i="3"/>
  <c r="E179" i="3" s="1"/>
  <c r="B362" i="3" l="1"/>
  <c r="G361" i="3"/>
  <c r="F179" i="3"/>
  <c r="B363" i="3" l="1"/>
  <c r="G362" i="3"/>
  <c r="D180" i="3"/>
  <c r="C180" i="3"/>
  <c r="E180" i="3" s="1"/>
  <c r="B364" i="3" l="1"/>
  <c r="G364" i="3" s="1"/>
  <c r="F38" i="2" s="1"/>
  <c r="H38" i="2" s="1"/>
  <c r="I38" i="2" s="1"/>
  <c r="G363" i="3"/>
  <c r="F180" i="3"/>
  <c r="D181" i="3" l="1"/>
  <c r="C181" i="3"/>
  <c r="E181" i="3" l="1"/>
  <c r="F181" i="3" s="1"/>
  <c r="D182" i="3" l="1"/>
  <c r="C182" i="3"/>
  <c r="E182" i="3" s="1"/>
  <c r="F182" i="3" l="1"/>
  <c r="D183" i="3" l="1"/>
  <c r="C183" i="3"/>
  <c r="E183" i="3" s="1"/>
  <c r="F183" i="3" l="1"/>
  <c r="D184" i="3" l="1"/>
  <c r="C184" i="3"/>
  <c r="E184" i="3" s="1"/>
  <c r="F184" i="3" l="1"/>
  <c r="D185" i="3" l="1"/>
  <c r="C185" i="3"/>
  <c r="E185" i="3" s="1"/>
  <c r="F185" i="3" l="1"/>
  <c r="D186" i="3" l="1"/>
  <c r="C186" i="3"/>
  <c r="E186" i="3" l="1"/>
  <c r="F186" i="3" s="1"/>
  <c r="D187" i="3" l="1"/>
  <c r="C187" i="3"/>
  <c r="E187" i="3" s="1"/>
  <c r="F187" i="3" l="1"/>
  <c r="D188" i="3" l="1"/>
  <c r="C188" i="3"/>
  <c r="E188" i="3" s="1"/>
  <c r="F188" i="3" l="1"/>
  <c r="D189" i="3" l="1"/>
  <c r="C189" i="3"/>
  <c r="E189" i="3" s="1"/>
  <c r="F189" i="3" l="1"/>
  <c r="D190" i="3" l="1"/>
  <c r="C190" i="3"/>
  <c r="E190" i="3" s="1"/>
  <c r="F190" i="3" l="1"/>
  <c r="D191" i="3" l="1"/>
  <c r="C191" i="3"/>
  <c r="E191" i="3" s="1"/>
  <c r="F191" i="3" l="1"/>
  <c r="D192" i="3" l="1"/>
  <c r="C192" i="3"/>
  <c r="E192" i="3" s="1"/>
  <c r="F192" i="3" l="1"/>
  <c r="D193" i="3" l="1"/>
  <c r="C193" i="3"/>
  <c r="E193" i="3" s="1"/>
  <c r="F193" i="3" l="1"/>
  <c r="D194" i="3" l="1"/>
  <c r="C194" i="3"/>
  <c r="E194" i="3" l="1"/>
  <c r="F194" i="3" s="1"/>
  <c r="D195" i="3" l="1"/>
  <c r="C195" i="3"/>
  <c r="E195" i="3" s="1"/>
  <c r="F195" i="3" l="1"/>
  <c r="D196" i="3" l="1"/>
  <c r="C196" i="3"/>
  <c r="E196" i="3" s="1"/>
  <c r="F196" i="3" l="1"/>
  <c r="D197" i="3" l="1"/>
  <c r="C197" i="3"/>
  <c r="E197" i="3" s="1"/>
  <c r="F197" i="3" l="1"/>
  <c r="D198" i="3" l="1"/>
  <c r="C198" i="3"/>
  <c r="E198" i="3" s="1"/>
  <c r="F198" i="3" l="1"/>
  <c r="D199" i="3" l="1"/>
  <c r="C199" i="3"/>
  <c r="E199" i="3" l="1"/>
  <c r="F199" i="3" s="1"/>
  <c r="D200" i="3" l="1"/>
  <c r="C200" i="3"/>
  <c r="E200" i="3" s="1"/>
  <c r="F200" i="3" l="1"/>
  <c r="D201" i="3" l="1"/>
  <c r="C201" i="3"/>
  <c r="E201" i="3" s="1"/>
  <c r="F201" i="3" l="1"/>
  <c r="D202" i="3" l="1"/>
  <c r="C202" i="3"/>
  <c r="E202" i="3" l="1"/>
  <c r="F202" i="3" s="1"/>
  <c r="D203" i="3" l="1"/>
  <c r="C203" i="3"/>
  <c r="E203" i="3" s="1"/>
  <c r="F203" i="3" l="1"/>
  <c r="D204" i="3" l="1"/>
  <c r="C204" i="3"/>
  <c r="E204" i="3" s="1"/>
  <c r="F204" i="3" l="1"/>
  <c r="D205" i="3" l="1"/>
  <c r="C205" i="3"/>
  <c r="E205" i="3" s="1"/>
  <c r="F205" i="3" l="1"/>
  <c r="D206" i="3" l="1"/>
  <c r="C206" i="3"/>
  <c r="E206" i="3" s="1"/>
  <c r="F206" i="3" l="1"/>
  <c r="D207" i="3" l="1"/>
  <c r="C207" i="3"/>
  <c r="E207" i="3" l="1"/>
  <c r="F207" i="3" s="1"/>
  <c r="D208" i="3" l="1"/>
  <c r="C208" i="3"/>
  <c r="E208" i="3" l="1"/>
  <c r="F208" i="3" s="1"/>
  <c r="D209" i="3" l="1"/>
  <c r="C209" i="3"/>
  <c r="E209" i="3" s="1"/>
  <c r="F209" i="3" l="1"/>
  <c r="D210" i="3" l="1"/>
  <c r="C210" i="3"/>
  <c r="E210" i="3" l="1"/>
  <c r="F210" i="3"/>
  <c r="D211" i="3" l="1"/>
  <c r="C211" i="3"/>
  <c r="E211" i="3" l="1"/>
  <c r="F211" i="3" s="1"/>
  <c r="D212" i="3" l="1"/>
  <c r="C212" i="3"/>
  <c r="E212" i="3" s="1"/>
  <c r="F212" i="3" l="1"/>
  <c r="D213" i="3" l="1"/>
  <c r="C213" i="3"/>
  <c r="E213" i="3" s="1"/>
  <c r="F213" i="3" l="1"/>
  <c r="D214" i="3" l="1"/>
  <c r="C214" i="3"/>
  <c r="E214" i="3" s="1"/>
  <c r="F214" i="3" l="1"/>
  <c r="D215" i="3" l="1"/>
  <c r="C215" i="3"/>
  <c r="E215" i="3" s="1"/>
  <c r="F215" i="3" l="1"/>
  <c r="D216" i="3" l="1"/>
  <c r="C216" i="3"/>
  <c r="E216" i="3" l="1"/>
  <c r="F216" i="3" s="1"/>
  <c r="D217" i="3" l="1"/>
  <c r="C217" i="3"/>
  <c r="E217" i="3" s="1"/>
  <c r="F217" i="3" l="1"/>
  <c r="D218" i="3" l="1"/>
  <c r="C218" i="3"/>
  <c r="E218" i="3" s="1"/>
  <c r="F218" i="3" l="1"/>
  <c r="D219" i="3" l="1"/>
  <c r="C219" i="3"/>
  <c r="E219" i="3" s="1"/>
  <c r="F219" i="3" l="1"/>
  <c r="D220" i="3" l="1"/>
  <c r="C220" i="3"/>
  <c r="E220" i="3" s="1"/>
  <c r="F220" i="3" l="1"/>
  <c r="D221" i="3" l="1"/>
  <c r="C221" i="3"/>
  <c r="E221" i="3" s="1"/>
  <c r="F221" i="3" l="1"/>
  <c r="D222" i="3" l="1"/>
  <c r="C222" i="3"/>
  <c r="E222" i="3" s="1"/>
  <c r="F222" i="3" l="1"/>
  <c r="D223" i="3" l="1"/>
  <c r="C223" i="3"/>
  <c r="E223" i="3" s="1"/>
  <c r="F223" i="3" l="1"/>
  <c r="D224" i="3" l="1"/>
  <c r="C224" i="3"/>
  <c r="E224" i="3" s="1"/>
  <c r="F224" i="3" l="1"/>
  <c r="D225" i="3" l="1"/>
  <c r="C225" i="3"/>
  <c r="E225" i="3" l="1"/>
  <c r="F225" i="3" s="1"/>
  <c r="D226" i="3" l="1"/>
  <c r="C226" i="3"/>
  <c r="E226" i="3" s="1"/>
  <c r="F226" i="3" l="1"/>
  <c r="D227" i="3" l="1"/>
  <c r="C227" i="3"/>
  <c r="E227" i="3" s="1"/>
  <c r="F227" i="3" l="1"/>
  <c r="D228" i="3" l="1"/>
  <c r="C228" i="3"/>
  <c r="E228" i="3" s="1"/>
  <c r="F228" i="3" l="1"/>
  <c r="D229" i="3" l="1"/>
  <c r="C229" i="3"/>
  <c r="E229" i="3" s="1"/>
  <c r="F229" i="3" l="1"/>
  <c r="D230" i="3" l="1"/>
  <c r="C230" i="3"/>
  <c r="E230" i="3" l="1"/>
  <c r="F230" i="3" s="1"/>
  <c r="D231" i="3" l="1"/>
  <c r="C231" i="3"/>
  <c r="E231" i="3" s="1"/>
  <c r="F231" i="3" l="1"/>
  <c r="D232" i="3" l="1"/>
  <c r="C232" i="3"/>
  <c r="E232" i="3" s="1"/>
  <c r="F232" i="3" l="1"/>
  <c r="D233" i="3" l="1"/>
  <c r="C233" i="3"/>
  <c r="E233" i="3" s="1"/>
  <c r="F233" i="3" l="1"/>
  <c r="D234" i="3" l="1"/>
  <c r="C234" i="3"/>
  <c r="E234" i="3" s="1"/>
  <c r="F234" i="3" l="1"/>
  <c r="D235" i="3" l="1"/>
  <c r="C235" i="3"/>
  <c r="E235" i="3" s="1"/>
  <c r="F235" i="3" l="1"/>
  <c r="D236" i="3" l="1"/>
  <c r="C236" i="3"/>
  <c r="E236" i="3" s="1"/>
  <c r="F236" i="3" l="1"/>
  <c r="D237" i="3" l="1"/>
  <c r="C237" i="3"/>
  <c r="E237" i="3" s="1"/>
  <c r="F237" i="3" l="1"/>
  <c r="D238" i="3" l="1"/>
  <c r="C238" i="3"/>
  <c r="E238" i="3" l="1"/>
  <c r="F238" i="3" s="1"/>
  <c r="D239" i="3" l="1"/>
  <c r="C239" i="3"/>
  <c r="E239" i="3" l="1"/>
  <c r="F239" i="3" s="1"/>
  <c r="D240" i="3" l="1"/>
  <c r="C240" i="3"/>
  <c r="E240" i="3" s="1"/>
  <c r="F240" i="3" l="1"/>
  <c r="D241" i="3" l="1"/>
  <c r="C241" i="3"/>
  <c r="E241" i="3" s="1"/>
  <c r="F241" i="3" l="1"/>
  <c r="D242" i="3" l="1"/>
  <c r="C242" i="3"/>
  <c r="E242" i="3" l="1"/>
  <c r="F242" i="3" s="1"/>
  <c r="D243" i="3" l="1"/>
  <c r="C243" i="3"/>
  <c r="E243" i="3" s="1"/>
  <c r="F243" i="3" l="1"/>
  <c r="D244" i="3" l="1"/>
  <c r="C244" i="3"/>
  <c r="E244" i="3" l="1"/>
  <c r="F244" i="3" s="1"/>
  <c r="D245" i="3" l="1"/>
  <c r="C245" i="3"/>
  <c r="E245" i="3" s="1"/>
  <c r="F245" i="3" l="1"/>
  <c r="D246" i="3" l="1"/>
  <c r="C246" i="3"/>
  <c r="E246" i="3" s="1"/>
  <c r="F246" i="3" l="1"/>
  <c r="D247" i="3" l="1"/>
  <c r="C247" i="3"/>
  <c r="E247" i="3" s="1"/>
  <c r="F247" i="3" l="1"/>
  <c r="D248" i="3" l="1"/>
  <c r="C248" i="3"/>
  <c r="E248" i="3" s="1"/>
  <c r="F248" i="3" l="1"/>
  <c r="D249" i="3" l="1"/>
  <c r="C249" i="3"/>
  <c r="E249" i="3" s="1"/>
  <c r="F249" i="3" l="1"/>
  <c r="D250" i="3" l="1"/>
  <c r="C250" i="3"/>
  <c r="E250" i="3" s="1"/>
  <c r="F250" i="3" l="1"/>
  <c r="D251" i="3" l="1"/>
  <c r="C251" i="3"/>
  <c r="E251" i="3" s="1"/>
  <c r="F251" i="3" l="1"/>
  <c r="D252" i="3" l="1"/>
  <c r="C252" i="3"/>
  <c r="E252" i="3" s="1"/>
  <c r="F252" i="3" l="1"/>
  <c r="D253" i="3" l="1"/>
  <c r="C253" i="3"/>
  <c r="E253" i="3" s="1"/>
  <c r="F253" i="3" l="1"/>
  <c r="D254" i="3" l="1"/>
  <c r="C254" i="3"/>
  <c r="E254" i="3" l="1"/>
  <c r="F254" i="3"/>
  <c r="D255" i="3" l="1"/>
  <c r="C255" i="3"/>
  <c r="E255" i="3" s="1"/>
  <c r="F255" i="3" l="1"/>
  <c r="D256" i="3" l="1"/>
  <c r="C256" i="3"/>
  <c r="E256" i="3" l="1"/>
  <c r="F256" i="3"/>
  <c r="D257" i="3" l="1"/>
  <c r="C257" i="3"/>
  <c r="E257" i="3" s="1"/>
  <c r="F257" i="3" l="1"/>
  <c r="D258" i="3" l="1"/>
  <c r="C258" i="3"/>
  <c r="E258" i="3" s="1"/>
  <c r="F258" i="3" l="1"/>
  <c r="D259" i="3" l="1"/>
  <c r="C259" i="3"/>
  <c r="E259" i="3" s="1"/>
  <c r="F259" i="3" l="1"/>
  <c r="D260" i="3" l="1"/>
  <c r="C260" i="3"/>
  <c r="E260" i="3" s="1"/>
  <c r="F260" i="3" l="1"/>
  <c r="D261" i="3" l="1"/>
  <c r="C261" i="3"/>
  <c r="E261" i="3" l="1"/>
  <c r="F261" i="3" s="1"/>
  <c r="D262" i="3" l="1"/>
  <c r="C262" i="3"/>
  <c r="E262" i="3" s="1"/>
  <c r="F262" i="3" l="1"/>
  <c r="D263" i="3" l="1"/>
  <c r="C263" i="3"/>
  <c r="E263" i="3" l="1"/>
  <c r="F263" i="3"/>
  <c r="C264" i="3" l="1"/>
  <c r="D264" i="3"/>
  <c r="E264" i="3" l="1"/>
  <c r="F264" i="3" s="1"/>
  <c r="D265" i="3" l="1"/>
  <c r="C265" i="3"/>
  <c r="E265" i="3" s="1"/>
  <c r="F265" i="3" l="1"/>
  <c r="D266" i="3" l="1"/>
  <c r="C266" i="3"/>
  <c r="E266" i="3" s="1"/>
  <c r="F266" i="3" l="1"/>
  <c r="D267" i="3" l="1"/>
  <c r="C267" i="3"/>
  <c r="E267" i="3" l="1"/>
  <c r="F267" i="3"/>
  <c r="D268" i="3" l="1"/>
  <c r="C268" i="3"/>
  <c r="E268" i="3" s="1"/>
  <c r="F268" i="3" l="1"/>
  <c r="D269" i="3" l="1"/>
  <c r="C269" i="3"/>
  <c r="E269" i="3" l="1"/>
  <c r="F269" i="3" s="1"/>
  <c r="D270" i="3" l="1"/>
  <c r="C270" i="3"/>
  <c r="E270" i="3" l="1"/>
  <c r="F270" i="3" s="1"/>
  <c r="D271" i="3" l="1"/>
  <c r="C271" i="3"/>
  <c r="E271" i="3" s="1"/>
  <c r="F271" i="3" l="1"/>
  <c r="D272" i="3" l="1"/>
  <c r="C272" i="3"/>
  <c r="E272" i="3" s="1"/>
  <c r="F272" i="3" l="1"/>
  <c r="D273" i="3" l="1"/>
  <c r="C273" i="3"/>
  <c r="E273" i="3" s="1"/>
  <c r="F273" i="3" l="1"/>
  <c r="D274" i="3" l="1"/>
  <c r="C274" i="3"/>
  <c r="E274" i="3" s="1"/>
  <c r="F274" i="3" l="1"/>
  <c r="D275" i="3" l="1"/>
  <c r="C275" i="3"/>
  <c r="E275" i="3" s="1"/>
  <c r="F275" i="3" l="1"/>
  <c r="D276" i="3" l="1"/>
  <c r="C276" i="3"/>
  <c r="E276" i="3" l="1"/>
  <c r="F276" i="3" s="1"/>
  <c r="D277" i="3" l="1"/>
  <c r="C277" i="3"/>
  <c r="E277" i="3" l="1"/>
  <c r="F277" i="3" s="1"/>
  <c r="D278" i="3" l="1"/>
  <c r="C278" i="3"/>
  <c r="E278" i="3" s="1"/>
  <c r="F278" i="3" l="1"/>
  <c r="D279" i="3" l="1"/>
  <c r="C279" i="3"/>
  <c r="E279" i="3" s="1"/>
  <c r="F279" i="3" l="1"/>
  <c r="D280" i="3" l="1"/>
  <c r="C280" i="3"/>
  <c r="E280" i="3" s="1"/>
  <c r="F280" i="3" l="1"/>
  <c r="D281" i="3" l="1"/>
  <c r="C281" i="3"/>
  <c r="E281" i="3" s="1"/>
  <c r="F281" i="3" l="1"/>
  <c r="D282" i="3" l="1"/>
  <c r="C282" i="3"/>
  <c r="E282" i="3" l="1"/>
  <c r="F282" i="3" s="1"/>
  <c r="D283" i="3" l="1"/>
  <c r="C283" i="3"/>
  <c r="E283" i="3" l="1"/>
  <c r="F283" i="3" s="1"/>
  <c r="D284" i="3" l="1"/>
  <c r="C284" i="3"/>
  <c r="E284" i="3" s="1"/>
  <c r="F284" i="3" l="1"/>
  <c r="D285" i="3" l="1"/>
  <c r="C285" i="3"/>
  <c r="E285" i="3" s="1"/>
  <c r="F285" i="3" l="1"/>
  <c r="D286" i="3" l="1"/>
  <c r="C286" i="3"/>
  <c r="E286" i="3" s="1"/>
  <c r="F286" i="3" l="1"/>
  <c r="D287" i="3" l="1"/>
  <c r="C287" i="3"/>
  <c r="E287" i="3" s="1"/>
  <c r="F287" i="3" l="1"/>
  <c r="C288" i="3" l="1"/>
  <c r="D288" i="3"/>
  <c r="E288" i="3" l="1"/>
  <c r="F288" i="3" s="1"/>
  <c r="D289" i="3" l="1"/>
  <c r="C289" i="3"/>
  <c r="E289" i="3" s="1"/>
  <c r="F289" i="3" l="1"/>
  <c r="D290" i="3" l="1"/>
  <c r="C290" i="3"/>
  <c r="E290" i="3" s="1"/>
  <c r="F290" i="3" l="1"/>
  <c r="D291" i="3" l="1"/>
  <c r="C291" i="3"/>
  <c r="E291" i="3" s="1"/>
  <c r="F291" i="3" l="1"/>
  <c r="D292" i="3" l="1"/>
  <c r="C292" i="3"/>
  <c r="E292" i="3" s="1"/>
  <c r="F292" i="3" l="1"/>
  <c r="D293" i="3" l="1"/>
  <c r="C293" i="3"/>
  <c r="E293" i="3" s="1"/>
  <c r="F293" i="3" l="1"/>
  <c r="D294" i="3" l="1"/>
  <c r="C294" i="3"/>
  <c r="E294" i="3" s="1"/>
  <c r="F294" i="3" l="1"/>
  <c r="D295" i="3" l="1"/>
  <c r="C295" i="3"/>
  <c r="E295" i="3" s="1"/>
  <c r="F295" i="3" l="1"/>
  <c r="D296" i="3" l="1"/>
  <c r="C296" i="3"/>
  <c r="E296" i="3" s="1"/>
  <c r="F296" i="3" l="1"/>
  <c r="D297" i="3" l="1"/>
  <c r="C297" i="3"/>
  <c r="E297" i="3" s="1"/>
  <c r="F297" i="3" l="1"/>
  <c r="D298" i="3" l="1"/>
  <c r="C298" i="3"/>
  <c r="E298" i="3" s="1"/>
  <c r="F298" i="3" l="1"/>
  <c r="D299" i="3" l="1"/>
  <c r="C299" i="3"/>
  <c r="E299" i="3" s="1"/>
  <c r="F299" i="3" l="1"/>
  <c r="D300" i="3" l="1"/>
  <c r="C300" i="3"/>
  <c r="E300" i="3" s="1"/>
  <c r="F300" i="3" l="1"/>
  <c r="D301" i="3" l="1"/>
  <c r="C301" i="3"/>
  <c r="E301" i="3" s="1"/>
  <c r="F301" i="3" l="1"/>
  <c r="D302" i="3" l="1"/>
  <c r="C302" i="3"/>
  <c r="E302" i="3" s="1"/>
  <c r="F302" i="3" l="1"/>
  <c r="D303" i="3" l="1"/>
  <c r="C303" i="3"/>
  <c r="E303" i="3" s="1"/>
  <c r="F303" i="3" l="1"/>
  <c r="D304" i="3" l="1"/>
  <c r="C304" i="3"/>
  <c r="E304" i="3" s="1"/>
  <c r="F304" i="3" l="1"/>
  <c r="D305" i="3" l="1"/>
  <c r="C305" i="3"/>
  <c r="E305" i="3" s="1"/>
  <c r="F305" i="3" l="1"/>
  <c r="D306" i="3" l="1"/>
  <c r="C306" i="3"/>
  <c r="E306" i="3" s="1"/>
  <c r="F306" i="3" l="1"/>
  <c r="D307" i="3" l="1"/>
  <c r="C307" i="3"/>
  <c r="E307" i="3" s="1"/>
  <c r="F307" i="3" l="1"/>
  <c r="D308" i="3" l="1"/>
  <c r="C308" i="3"/>
  <c r="E308" i="3" s="1"/>
  <c r="F308" i="3" l="1"/>
  <c r="D309" i="3" l="1"/>
  <c r="C309" i="3"/>
  <c r="E309" i="3" s="1"/>
  <c r="F309" i="3" l="1"/>
  <c r="D310" i="3" l="1"/>
  <c r="C310" i="3"/>
  <c r="E310" i="3" s="1"/>
  <c r="F310" i="3" l="1"/>
  <c r="D311" i="3" l="1"/>
  <c r="C311" i="3"/>
  <c r="E311" i="3" s="1"/>
  <c r="F311" i="3" l="1"/>
  <c r="D312" i="3" l="1"/>
  <c r="C312" i="3"/>
  <c r="E312" i="3" s="1"/>
  <c r="F312" i="3" l="1"/>
  <c r="D313" i="3" l="1"/>
  <c r="C313" i="3"/>
  <c r="E313" i="3" s="1"/>
  <c r="F313" i="3" l="1"/>
  <c r="D314" i="3" l="1"/>
  <c r="C314" i="3"/>
  <c r="E314" i="3" s="1"/>
  <c r="F314" i="3" l="1"/>
  <c r="D315" i="3" l="1"/>
  <c r="C315" i="3"/>
  <c r="E315" i="3" l="1"/>
  <c r="F315" i="3" s="1"/>
  <c r="D316" i="3" l="1"/>
  <c r="C316" i="3"/>
  <c r="E316" i="3" s="1"/>
  <c r="F316" i="3" l="1"/>
  <c r="D317" i="3" l="1"/>
  <c r="C317" i="3"/>
  <c r="E317" i="3" s="1"/>
  <c r="F317" i="3" l="1"/>
  <c r="D318" i="3" l="1"/>
  <c r="C318" i="3"/>
  <c r="E318" i="3" s="1"/>
  <c r="F318" i="3" l="1"/>
  <c r="D319" i="3" l="1"/>
  <c r="C319" i="3"/>
  <c r="E319" i="3" s="1"/>
  <c r="F319" i="3" l="1"/>
  <c r="C320" i="3" l="1"/>
  <c r="D320" i="3"/>
  <c r="E320" i="3" l="1"/>
  <c r="F320" i="3" s="1"/>
  <c r="D321" i="3" l="1"/>
  <c r="C321" i="3"/>
  <c r="E321" i="3" s="1"/>
  <c r="F321" i="3" l="1"/>
  <c r="D322" i="3" l="1"/>
  <c r="C322" i="3"/>
  <c r="E322" i="3" l="1"/>
  <c r="F322" i="3" s="1"/>
  <c r="D323" i="3" l="1"/>
  <c r="C323" i="3"/>
  <c r="E323" i="3" s="1"/>
  <c r="F323" i="3" l="1"/>
  <c r="D324" i="3" l="1"/>
  <c r="C324" i="3"/>
  <c r="E324" i="3" s="1"/>
  <c r="F324" i="3" l="1"/>
  <c r="D325" i="3" l="1"/>
  <c r="C325" i="3"/>
  <c r="E325" i="3" s="1"/>
  <c r="F325" i="3" l="1"/>
  <c r="D326" i="3" l="1"/>
  <c r="C326" i="3"/>
  <c r="E326" i="3" l="1"/>
  <c r="F326" i="3" s="1"/>
  <c r="D327" i="3" l="1"/>
  <c r="C327" i="3"/>
  <c r="E327" i="3" s="1"/>
  <c r="F327" i="3" l="1"/>
  <c r="D328" i="3" l="1"/>
  <c r="C328" i="3"/>
  <c r="E328" i="3" s="1"/>
  <c r="F328" i="3" l="1"/>
  <c r="D329" i="3" l="1"/>
  <c r="C329" i="3"/>
  <c r="E329" i="3" s="1"/>
  <c r="F329" i="3" l="1"/>
  <c r="D330" i="3" l="1"/>
  <c r="C330" i="3"/>
  <c r="E330" i="3" s="1"/>
  <c r="F330" i="3" l="1"/>
  <c r="D331" i="3" l="1"/>
  <c r="C331" i="3"/>
  <c r="E331" i="3" s="1"/>
  <c r="F331" i="3" l="1"/>
  <c r="D332" i="3" l="1"/>
  <c r="C332" i="3"/>
  <c r="E332" i="3" l="1"/>
  <c r="F332" i="3" s="1"/>
  <c r="D333" i="3" l="1"/>
  <c r="C333" i="3"/>
  <c r="E333" i="3" l="1"/>
  <c r="F333" i="3"/>
  <c r="D334" i="3" l="1"/>
  <c r="C334" i="3"/>
  <c r="E334" i="3" s="1"/>
  <c r="F334" i="3" l="1"/>
  <c r="D335" i="3" l="1"/>
  <c r="C335" i="3"/>
  <c r="E335" i="3" s="1"/>
  <c r="F335" i="3" l="1"/>
  <c r="D336" i="3" l="1"/>
  <c r="C336" i="3"/>
  <c r="E336" i="3" s="1"/>
  <c r="F336" i="3" l="1"/>
  <c r="D337" i="3" l="1"/>
  <c r="C337" i="3"/>
  <c r="E337" i="3" s="1"/>
  <c r="F337" i="3" l="1"/>
  <c r="D338" i="3" l="1"/>
  <c r="C338" i="3"/>
  <c r="E338" i="3" s="1"/>
  <c r="F338" i="3" l="1"/>
  <c r="D339" i="3" l="1"/>
  <c r="C339" i="3"/>
  <c r="E339" i="3" s="1"/>
  <c r="F339" i="3" l="1"/>
  <c r="D340" i="3" l="1"/>
  <c r="C340" i="3"/>
  <c r="E340" i="3" s="1"/>
  <c r="F340" i="3" l="1"/>
  <c r="D341" i="3" l="1"/>
  <c r="C341" i="3"/>
  <c r="E341" i="3" s="1"/>
  <c r="F341" i="3" l="1"/>
  <c r="D342" i="3" l="1"/>
  <c r="C342" i="3"/>
  <c r="E342" i="3" s="1"/>
  <c r="F342" i="3" l="1"/>
  <c r="D343" i="3" l="1"/>
  <c r="C343" i="3"/>
  <c r="E343" i="3" s="1"/>
  <c r="F343" i="3" l="1"/>
  <c r="D344" i="3" l="1"/>
  <c r="C344" i="3"/>
  <c r="E344" i="3" s="1"/>
  <c r="F344" i="3" l="1"/>
  <c r="D345" i="3" l="1"/>
  <c r="C345" i="3"/>
  <c r="E345" i="3" s="1"/>
  <c r="F345" i="3" l="1"/>
  <c r="D346" i="3" l="1"/>
  <c r="C346" i="3"/>
  <c r="E346" i="3" s="1"/>
  <c r="F346" i="3" l="1"/>
  <c r="D347" i="3" l="1"/>
  <c r="C347" i="3"/>
  <c r="E347" i="3" s="1"/>
  <c r="F347" i="3" l="1"/>
  <c r="D348" i="3" l="1"/>
  <c r="C348" i="3"/>
  <c r="E348" i="3" l="1"/>
  <c r="F348" i="3"/>
  <c r="D349" i="3" l="1"/>
  <c r="C349" i="3"/>
  <c r="E349" i="3" l="1"/>
  <c r="F349" i="3" s="1"/>
  <c r="D350" i="3" l="1"/>
  <c r="C350" i="3"/>
  <c r="E350" i="3" s="1"/>
  <c r="F350" i="3" l="1"/>
  <c r="D351" i="3" l="1"/>
  <c r="C351" i="3"/>
  <c r="E351" i="3" s="1"/>
  <c r="F351" i="3" l="1"/>
  <c r="C352" i="3" l="1"/>
  <c r="D352" i="3"/>
  <c r="E352" i="3" l="1"/>
  <c r="F352" i="3" l="1"/>
  <c r="D353" i="3" l="1"/>
  <c r="C353" i="3"/>
  <c r="E353" i="3" s="1"/>
  <c r="F353" i="3" l="1"/>
  <c r="D354" i="3" l="1"/>
  <c r="C354" i="3"/>
  <c r="E354" i="3" s="1"/>
  <c r="F354" i="3" l="1"/>
  <c r="D355" i="3" l="1"/>
  <c r="C355" i="3"/>
  <c r="E355" i="3" s="1"/>
  <c r="F355" i="3" l="1"/>
  <c r="D356" i="3" l="1"/>
  <c r="C356" i="3"/>
  <c r="E356" i="3" l="1"/>
  <c r="F356" i="3" s="1"/>
  <c r="D357" i="3" l="1"/>
  <c r="C357" i="3"/>
  <c r="E357" i="3" s="1"/>
  <c r="F357" i="3" l="1"/>
  <c r="D358" i="3" l="1"/>
  <c r="C358" i="3"/>
  <c r="E358" i="3" s="1"/>
  <c r="F358" i="3" l="1"/>
  <c r="D359" i="3" l="1"/>
  <c r="C359" i="3"/>
  <c r="E359" i="3" s="1"/>
  <c r="F359" i="3" l="1"/>
  <c r="D360" i="3" l="1"/>
  <c r="C360" i="3"/>
  <c r="E360" i="3" l="1"/>
  <c r="F360" i="3" s="1"/>
  <c r="D361" i="3" l="1"/>
  <c r="C361" i="3"/>
  <c r="E361" i="3" s="1"/>
  <c r="F361" i="3" l="1"/>
  <c r="D362" i="3" l="1"/>
  <c r="C362" i="3"/>
  <c r="E362" i="3" s="1"/>
  <c r="F362" i="3" l="1"/>
  <c r="D363" i="3" l="1"/>
  <c r="C363" i="3"/>
  <c r="E363" i="3" s="1"/>
  <c r="F363" i="3" l="1"/>
  <c r="D364" i="3" l="1"/>
  <c r="C364" i="3"/>
  <c r="E364" i="3" s="1"/>
  <c r="F8" i="2" l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64" i="3"/>
  <c r="G22" i="2" l="1"/>
  <c r="H22" i="2" s="1"/>
  <c r="G21" i="2"/>
  <c r="H21" i="2" s="1"/>
  <c r="G20" i="2"/>
  <c r="H20" i="2" s="1"/>
  <c r="G23" i="2"/>
  <c r="H23" i="2" s="1"/>
  <c r="G19" i="2"/>
  <c r="H19" i="2" s="1"/>
  <c r="G18" i="2"/>
  <c r="H18" i="2" s="1"/>
  <c r="G36" i="2"/>
  <c r="H36" i="2" s="1"/>
  <c r="G17" i="2"/>
  <c r="H17" i="2" s="1"/>
  <c r="G32" i="2"/>
  <c r="H32" i="2" s="1"/>
  <c r="G16" i="2"/>
  <c r="H16" i="2" s="1"/>
  <c r="G35" i="2"/>
  <c r="H35" i="2" s="1"/>
  <c r="G15" i="2"/>
  <c r="H15" i="2" s="1"/>
  <c r="G34" i="2"/>
  <c r="H34" i="2" s="1"/>
  <c r="G14" i="2"/>
  <c r="H14" i="2" s="1"/>
  <c r="G33" i="2"/>
  <c r="H33" i="2" s="1"/>
  <c r="G13" i="2"/>
  <c r="H13" i="2" s="1"/>
  <c r="G37" i="2"/>
  <c r="G28" i="2"/>
  <c r="H28" i="2" s="1"/>
  <c r="G12" i="2"/>
  <c r="H12" i="2" s="1"/>
  <c r="G27" i="2"/>
  <c r="H27" i="2" s="1"/>
  <c r="G11" i="2"/>
  <c r="H11" i="2" s="1"/>
  <c r="G30" i="2"/>
  <c r="H30" i="2" s="1"/>
  <c r="G26" i="2"/>
  <c r="H26" i="2" s="1"/>
  <c r="G10" i="2"/>
  <c r="H10" i="2" s="1"/>
  <c r="G31" i="2"/>
  <c r="H31" i="2" s="1"/>
  <c r="G25" i="2"/>
  <c r="H25" i="2" s="1"/>
  <c r="G9" i="2"/>
  <c r="H9" i="2" s="1"/>
  <c r="G29" i="2"/>
  <c r="H29" i="2" s="1"/>
  <c r="G24" i="2"/>
  <c r="H24" i="2" s="1"/>
  <c r="G8" i="2"/>
  <c r="H8" i="2" s="1"/>
  <c r="K8" i="2" s="1"/>
  <c r="F41" i="2"/>
  <c r="L17" i="2" l="1"/>
  <c r="K17" i="2"/>
  <c r="I17" i="2"/>
  <c r="K33" i="2"/>
  <c r="I33" i="2"/>
  <c r="L33" i="2"/>
  <c r="L36" i="2"/>
  <c r="K36" i="2"/>
  <c r="I36" i="2"/>
  <c r="I10" i="2"/>
  <c r="L10" i="2"/>
  <c r="K10" i="2"/>
  <c r="L12" i="2"/>
  <c r="K12" i="2"/>
  <c r="I12" i="2"/>
  <c r="K26" i="2"/>
  <c r="I26" i="2"/>
  <c r="L26" i="2"/>
  <c r="I30" i="2"/>
  <c r="L30" i="2"/>
  <c r="K30" i="2"/>
  <c r="L21" i="2"/>
  <c r="I21" i="2"/>
  <c r="K21" i="2"/>
  <c r="I13" i="2"/>
  <c r="K13" i="2"/>
  <c r="L13" i="2"/>
  <c r="K19" i="2"/>
  <c r="I19" i="2"/>
  <c r="L19" i="2"/>
  <c r="I29" i="2"/>
  <c r="L29" i="2"/>
  <c r="K29" i="2"/>
  <c r="I23" i="2"/>
  <c r="L23" i="2"/>
  <c r="K23" i="2"/>
  <c r="K35" i="2"/>
  <c r="L35" i="2"/>
  <c r="I35" i="2"/>
  <c r="L8" i="2"/>
  <c r="I8" i="2"/>
  <c r="L18" i="2"/>
  <c r="K18" i="2"/>
  <c r="I18" i="2"/>
  <c r="L24" i="2"/>
  <c r="I24" i="2"/>
  <c r="K24" i="2"/>
  <c r="L34" i="2"/>
  <c r="I34" i="2"/>
  <c r="K34" i="2"/>
  <c r="K15" i="2"/>
  <c r="L15" i="2"/>
  <c r="I15" i="2"/>
  <c r="G41" i="2"/>
  <c r="K32" i="2"/>
  <c r="L32" i="2"/>
  <c r="I32" i="2"/>
  <c r="K22" i="2"/>
  <c r="L22" i="2"/>
  <c r="I22" i="2"/>
  <c r="I14" i="2"/>
  <c r="K14" i="2"/>
  <c r="L14" i="2"/>
  <c r="K11" i="2"/>
  <c r="L11" i="2"/>
  <c r="I11" i="2"/>
  <c r="K27" i="2"/>
  <c r="I27" i="2"/>
  <c r="L27" i="2"/>
  <c r="I9" i="2"/>
  <c r="L9" i="2"/>
  <c r="K9" i="2"/>
  <c r="K20" i="2"/>
  <c r="L20" i="2"/>
  <c r="I20" i="2"/>
  <c r="L25" i="2"/>
  <c r="K25" i="2"/>
  <c r="I25" i="2"/>
  <c r="K28" i="2"/>
  <c r="I28" i="2"/>
  <c r="L28" i="2"/>
  <c r="I16" i="2"/>
  <c r="L16" i="2"/>
  <c r="K16" i="2"/>
  <c r="L31" i="2"/>
  <c r="I31" i="2"/>
  <c r="K31" i="2"/>
  <c r="H37" i="2"/>
  <c r="H41" i="2" s="1"/>
  <c r="K37" i="2" l="1"/>
  <c r="I37" i="2"/>
  <c r="L37" i="2"/>
</calcChain>
</file>

<file path=xl/sharedStrings.xml><?xml version="1.0" encoding="utf-8"?>
<sst xmlns="http://schemas.openxmlformats.org/spreadsheetml/2006/main" count="67" uniqueCount="66">
  <si>
    <t xml:space="preserve"># of Units </t>
  </si>
  <si>
    <t xml:space="preserve">Margin of uncollectability </t>
  </si>
  <si>
    <t xml:space="preserve">ROI </t>
  </si>
  <si>
    <t xml:space="preserve">Pay Back Period </t>
  </si>
  <si>
    <t>How much you are borrowing</t>
  </si>
  <si>
    <t>Loan Term</t>
  </si>
  <si>
    <t>Interest Rate</t>
  </si>
  <si>
    <t>APR</t>
  </si>
  <si>
    <t>Down Payment</t>
  </si>
  <si>
    <t>Months</t>
  </si>
  <si>
    <t>Monthly Payment</t>
  </si>
  <si>
    <t xml:space="preserve">Opening Balance </t>
  </si>
  <si>
    <t xml:space="preserve">Closing Balance </t>
  </si>
  <si>
    <t xml:space="preserve">Principal Paid </t>
  </si>
  <si>
    <t xml:space="preserve">Financed ? </t>
  </si>
  <si>
    <t>Insurance - Annual</t>
  </si>
  <si>
    <t xml:space="preserve">Maintenance Costs -Annual </t>
  </si>
  <si>
    <t>Plan for increasing rent year over year if any</t>
  </si>
  <si>
    <t>Rent - Per Unit</t>
  </si>
  <si>
    <t xml:space="preserve">Margin of error for rent that wont be collected </t>
  </si>
  <si>
    <t>Legal Costs - Annual</t>
  </si>
  <si>
    <t xml:space="preserve">Other - Annual </t>
  </si>
  <si>
    <t xml:space="preserve">Month </t>
  </si>
  <si>
    <t xml:space="preserve">Month of Acquisition </t>
  </si>
  <si>
    <t xml:space="preserve">Utilities </t>
  </si>
  <si>
    <t>Year</t>
  </si>
  <si>
    <t xml:space="preserve">Interest Paid </t>
  </si>
  <si>
    <t xml:space="preserve">Purchase Price </t>
  </si>
  <si>
    <t xml:space="preserve">Closing Costs </t>
  </si>
  <si>
    <t xml:space="preserve">Add any fees associated with closing on the property </t>
  </si>
  <si>
    <t xml:space="preserve">Remodel Budget </t>
  </si>
  <si>
    <t>All repairs/remodels needed to bring the property to market</t>
  </si>
  <si>
    <t xml:space="preserve">Gross Rent </t>
  </si>
  <si>
    <t>Principal</t>
  </si>
  <si>
    <t>Expenses</t>
  </si>
  <si>
    <t>Annual Expense</t>
  </si>
  <si>
    <t>Net Cash Flow</t>
  </si>
  <si>
    <t xml:space="preserve">Escalation Expectations </t>
  </si>
  <si>
    <t>Y2</t>
  </si>
  <si>
    <t>Y3</t>
  </si>
  <si>
    <t>Y4</t>
  </si>
  <si>
    <t>Y5</t>
  </si>
  <si>
    <t xml:space="preserve">Terminal </t>
  </si>
  <si>
    <t>Y6</t>
  </si>
  <si>
    <t xml:space="preserve">Estimated increase/decrease in expenses </t>
  </si>
  <si>
    <t>Non Cash Expense</t>
  </si>
  <si>
    <t>Return / SQFT</t>
  </si>
  <si>
    <t>Total SQFT</t>
  </si>
  <si>
    <t xml:space="preserve">Cash on Cash Return  </t>
  </si>
  <si>
    <t xml:space="preserve">Book Value </t>
  </si>
  <si>
    <t>Net Margin</t>
  </si>
  <si>
    <t>Months Remaining</t>
  </si>
  <si>
    <t>Property Analysis</t>
  </si>
  <si>
    <t xml:space="preserve">Make copy of original file before changing anything outside highlighted cells </t>
  </si>
  <si>
    <t>The "Property Inputs" tab is the only tab that needs information, the rest will automatically update</t>
  </si>
  <si>
    <t>on "Property Inputs" tab column B enter the basic information about the property and loan information</t>
  </si>
  <si>
    <t xml:space="preserve">on "Property Inputs" D12 to I24 enter future year expectations. Input positive percentage for increase and negative percentage for decrease </t>
  </si>
  <si>
    <t xml:space="preserve">ALL Tabs are formula driven. ONLY ENTER DATA IN HIGHLIGHTED CELLS ON INPUT TAB. </t>
  </si>
  <si>
    <t>www.totadvi.com</t>
  </si>
  <si>
    <t>N.O.I.</t>
  </si>
  <si>
    <t>GRM</t>
  </si>
  <si>
    <t>Total Rent Per Year</t>
  </si>
  <si>
    <t>Property Tax- Annual</t>
  </si>
  <si>
    <t>Cap Rate</t>
  </si>
  <si>
    <t>Enter as Negative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</si>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</sst>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23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1"/>
      <color rgb="FF090DA7"/>
      <name val="Gill Sans MT"/>
      <family val="2"/>
      <scheme val="minor"/>
    </font>
    <font>
      <sz val="8"/>
      <name val="Gill Sans MT"/>
      <family val="2"/>
      <scheme val="minor"/>
    </font>
    <font>
      <b/>
      <sz val="14"/>
      <color theme="1"/>
      <name val="Abadi Extra Light"/>
      <family val="2"/>
    </font>
    <font>
      <b/>
      <sz val="11"/>
      <color theme="1"/>
      <name val="Californian FB"/>
      <family val="1"/>
    </font>
    <font>
      <sz val="11"/>
      <color theme="1"/>
      <name val="Californian FB"/>
      <family val="1"/>
    </font>
    <font>
      <sz val="11"/>
      <color rgb="FF090DA7"/>
      <name val="Californian FB"/>
      <family val="1"/>
    </font>
    <font>
      <sz val="11"/>
      <color theme="4" tint="-0.249977111117893"/>
      <name val="Californian FB"/>
      <family val="1"/>
    </font>
    <font>
      <sz val="11"/>
      <name val="Californian FB"/>
      <family val="1"/>
    </font>
    <font>
      <sz val="11"/>
      <color rgb="FF000000"/>
      <name val="Californian FB"/>
      <family val="1"/>
    </font>
    <font>
      <b/>
      <sz val="12"/>
      <color theme="1"/>
      <name val="Californian FB"/>
      <family val="1"/>
    </font>
    <font>
      <b/>
      <sz val="14"/>
      <color theme="0"/>
      <name val="Gill Sans MT"/>
      <family val="2"/>
      <scheme val="minor"/>
    </font>
    <font>
      <b/>
      <sz val="18"/>
      <color theme="0"/>
      <name val="Gill Sans MT"/>
      <family val="2"/>
      <scheme val="minor"/>
    </font>
    <font>
      <b/>
      <sz val="11"/>
      <color theme="1"/>
      <name val="Bodoni MT"/>
      <family val="1"/>
    </font>
    <font>
      <sz val="11"/>
      <color theme="1"/>
      <name val="Bodoni MT"/>
      <family val="1"/>
    </font>
    <font>
      <b/>
      <sz val="22"/>
      <color theme="0"/>
      <name val="Gill Sans MT"/>
      <family val="2"/>
      <scheme val="minor"/>
    </font>
    <font>
      <sz val="14"/>
      <color rgb="FFFF0000"/>
      <name val="Gill Sans MT"/>
      <family val="2"/>
      <scheme val="minor"/>
    </font>
    <font>
      <sz val="11"/>
      <color rgb="FFFF0000"/>
      <name val="Californian FB"/>
      <family val="1"/>
    </font>
    <font>
      <b/>
      <sz val="14"/>
      <color theme="1"/>
      <name val="Californian FB"/>
      <family val="1"/>
    </font>
    <font>
      <u/>
      <sz val="11"/>
      <color theme="10"/>
      <name val="Gill Sans MT"/>
      <family val="2"/>
      <scheme val="minor"/>
    </font>
    <font>
      <sz val="11"/>
      <color theme="2" tint="-0.89999084444715716"/>
      <name val="Gill Sans MT"/>
      <family val="2"/>
      <scheme val="minor"/>
    </font>
    <font>
      <sz val="16"/>
      <color theme="2" tint="-0.89999084444715716"/>
      <name val="Bodoni MT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00">
    <xf numFmtId="0" fontId="0" fillId="0" borderId="0" xfId="0"/>
    <xf numFmtId="44" fontId="0" fillId="0" borderId="1" xfId="0" applyNumberFormat="1" applyBorder="1"/>
    <xf numFmtId="8" fontId="0" fillId="0" borderId="0" xfId="0" applyNumberFormat="1"/>
    <xf numFmtId="43" fontId="0" fillId="0" borderId="0" xfId="1" applyFont="1" applyFill="1"/>
    <xf numFmtId="7" fontId="0" fillId="0" borderId="0" xfId="0" applyNumberFormat="1"/>
    <xf numFmtId="0" fontId="4" fillId="0" borderId="0" xfId="0" applyFont="1"/>
    <xf numFmtId="0" fontId="6" fillId="0" borderId="0" xfId="0" applyFont="1"/>
    <xf numFmtId="43" fontId="6" fillId="0" borderId="0" xfId="1" applyFont="1"/>
    <xf numFmtId="44" fontId="7" fillId="0" borderId="1" xfId="2" applyFont="1" applyBorder="1"/>
    <xf numFmtId="44" fontId="7" fillId="0" borderId="1" xfId="0" applyNumberFormat="1" applyFont="1" applyBorder="1"/>
    <xf numFmtId="164" fontId="7" fillId="0" borderId="0" xfId="1" applyNumberFormat="1" applyFont="1"/>
    <xf numFmtId="43" fontId="6" fillId="0" borderId="0" xfId="0" applyNumberFormat="1" applyFont="1"/>
    <xf numFmtId="8" fontId="6" fillId="0" borderId="0" xfId="0" applyNumberFormat="1" applyFont="1"/>
    <xf numFmtId="0" fontId="0" fillId="0" borderId="2" xfId="0" applyBorder="1"/>
    <xf numFmtId="43" fontId="0" fillId="0" borderId="2" xfId="1" applyFont="1" applyBorder="1"/>
    <xf numFmtId="0" fontId="5" fillId="0" borderId="4" xfId="0" applyFont="1" applyBorder="1"/>
    <xf numFmtId="0" fontId="0" fillId="0" borderId="7" xfId="0" applyBorder="1"/>
    <xf numFmtId="43" fontId="0" fillId="0" borderId="3" xfId="1" applyFont="1" applyBorder="1"/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7" xfId="0" applyFont="1" applyBorder="1"/>
    <xf numFmtId="9" fontId="5" fillId="0" borderId="7" xfId="3" applyFont="1" applyBorder="1" applyAlignment="1">
      <alignment horizontal="center"/>
    </xf>
    <xf numFmtId="44" fontId="0" fillId="0" borderId="7" xfId="0" applyNumberFormat="1" applyBorder="1"/>
    <xf numFmtId="9" fontId="0" fillId="0" borderId="7" xfId="3" applyFont="1" applyBorder="1" applyAlignment="1">
      <alignment horizontal="center"/>
    </xf>
    <xf numFmtId="7" fontId="7" fillId="0" borderId="0" xfId="0" applyNumberFormat="1" applyFont="1"/>
    <xf numFmtId="10" fontId="7" fillId="0" borderId="0" xfId="3" applyNumberFormat="1" applyFont="1"/>
    <xf numFmtId="44" fontId="0" fillId="0" borderId="7" xfId="3" applyNumberFormat="1" applyFont="1" applyBorder="1" applyAlignment="1">
      <alignment horizontal="center"/>
    </xf>
    <xf numFmtId="44" fontId="0" fillId="0" borderId="7" xfId="2" applyFont="1" applyBorder="1" applyAlignment="1">
      <alignment horizontal="center"/>
    </xf>
    <xf numFmtId="9" fontId="0" fillId="0" borderId="0" xfId="3" applyFont="1" applyAlignment="1">
      <alignment horizontal="center"/>
    </xf>
    <xf numFmtId="14" fontId="0" fillId="0" borderId="8" xfId="0" applyNumberFormat="1" applyBorder="1"/>
    <xf numFmtId="8" fontId="0" fillId="0" borderId="9" xfId="0" applyNumberFormat="1" applyBorder="1"/>
    <xf numFmtId="14" fontId="0" fillId="0" borderId="11" xfId="0" applyNumberFormat="1" applyBorder="1"/>
    <xf numFmtId="14" fontId="0" fillId="0" borderId="13" xfId="0" applyNumberFormat="1" applyBorder="1"/>
    <xf numFmtId="8" fontId="0" fillId="0" borderId="14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43" fontId="0" fillId="0" borderId="16" xfId="1" applyFont="1" applyBorder="1"/>
    <xf numFmtId="43" fontId="0" fillId="0" borderId="17" xfId="1" applyFont="1" applyBorder="1"/>
    <xf numFmtId="43" fontId="0" fillId="0" borderId="18" xfId="1" applyFont="1" applyBorder="1"/>
    <xf numFmtId="0" fontId="13" fillId="5" borderId="0" xfId="0" applyFont="1" applyFill="1" applyAlignment="1">
      <alignment horizontal="center"/>
    </xf>
    <xf numFmtId="0" fontId="0" fillId="5" borderId="0" xfId="0" applyFill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15" fillId="5" borderId="0" xfId="0" applyFont="1" applyFill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17" fillId="0" borderId="0" xfId="0" applyFont="1"/>
    <xf numFmtId="44" fontId="7" fillId="0" borderId="19" xfId="0" applyNumberFormat="1" applyFont="1" applyBorder="1"/>
    <xf numFmtId="14" fontId="6" fillId="4" borderId="4" xfId="0" applyNumberFormat="1" applyFont="1" applyFill="1" applyBorder="1"/>
    <xf numFmtId="43" fontId="6" fillId="4" borderId="4" xfId="1" applyFont="1" applyFill="1" applyBorder="1"/>
    <xf numFmtId="44" fontId="6" fillId="4" borderId="4" xfId="2" applyFont="1" applyFill="1" applyBorder="1"/>
    <xf numFmtId="0" fontId="6" fillId="4" borderId="4" xfId="0" applyFont="1" applyFill="1" applyBorder="1"/>
    <xf numFmtId="9" fontId="6" fillId="4" borderId="4" xfId="3" applyFont="1" applyFill="1" applyBorder="1"/>
    <xf numFmtId="44" fontId="6" fillId="0" borderId="4" xfId="2" applyFont="1" applyFill="1" applyBorder="1"/>
    <xf numFmtId="44" fontId="10" fillId="4" borderId="4" xfId="2" applyFont="1" applyFill="1" applyBorder="1"/>
    <xf numFmtId="0" fontId="10" fillId="4" borderId="4" xfId="0" applyFont="1" applyFill="1" applyBorder="1"/>
    <xf numFmtId="10" fontId="10" fillId="4" borderId="4" xfId="0" applyNumberFormat="1" applyFont="1" applyFill="1" applyBorder="1"/>
    <xf numFmtId="0" fontId="20" fillId="0" borderId="0" xfId="4"/>
    <xf numFmtId="44" fontId="0" fillId="0" borderId="0" xfId="0" applyNumberFormat="1"/>
    <xf numFmtId="43" fontId="0" fillId="0" borderId="0" xfId="1" applyFont="1"/>
    <xf numFmtId="43" fontId="7" fillId="0" borderId="0" xfId="1" applyFo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19" fillId="0" borderId="0" xfId="0" applyFont="1"/>
    <xf numFmtId="0" fontId="5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8" fillId="0" borderId="0" xfId="0" applyFont="1"/>
    <xf numFmtId="43" fontId="6" fillId="0" borderId="0" xfId="1" applyFont="1" applyBorder="1"/>
    <xf numFmtId="0" fontId="9" fillId="0" borderId="0" xfId="0" applyFont="1"/>
    <xf numFmtId="0" fontId="18" fillId="0" borderId="12" xfId="0" applyFont="1" applyBorder="1"/>
    <xf numFmtId="44" fontId="8" fillId="0" borderId="0" xfId="2" applyFont="1" applyBorder="1"/>
    <xf numFmtId="44" fontId="6" fillId="0" borderId="0" xfId="0" applyNumberFormat="1" applyFont="1"/>
    <xf numFmtId="44" fontId="9" fillId="0" borderId="12" xfId="0" applyNumberFormat="1" applyFont="1" applyBorder="1"/>
    <xf numFmtId="9" fontId="6" fillId="0" borderId="0" xfId="3" applyFont="1" applyBorder="1"/>
    <xf numFmtId="9" fontId="6" fillId="0" borderId="0" xfId="3" applyFont="1" applyFill="1" applyBorder="1"/>
    <xf numFmtId="43" fontId="7" fillId="3" borderId="0" xfId="1" applyFont="1" applyFill="1" applyBorder="1"/>
    <xf numFmtId="0" fontId="10" fillId="0" borderId="0" xfId="0" applyFont="1"/>
    <xf numFmtId="0" fontId="18" fillId="0" borderId="0" xfId="0" applyFont="1" applyAlignment="1">
      <alignment horizontal="left" indent="1"/>
    </xf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22" fillId="5" borderId="0" xfId="0" applyFont="1" applyFill="1"/>
    <xf numFmtId="0" fontId="22" fillId="5" borderId="0" xfId="0" applyFont="1" applyFill="1" applyAlignment="1">
      <alignment horizontal="left"/>
    </xf>
    <xf numFmtId="0" fontId="21" fillId="5" borderId="0" xfId="0" applyFont="1" applyFill="1"/>
    <xf numFmtId="0" fontId="14" fillId="5" borderId="0" xfId="0" applyFont="1" applyFill="1"/>
    <xf numFmtId="0" fontId="0" fillId="0" borderId="20" xfId="0" applyBorder="1"/>
    <xf numFmtId="0" fontId="0" fillId="0" borderId="21" xfId="0" applyBorder="1"/>
    <xf numFmtId="44" fontId="2" fillId="0" borderId="7" xfId="0" applyNumberFormat="1" applyFont="1" applyBorder="1"/>
    <xf numFmtId="0" fontId="16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9" fillId="0" borderId="0" xfId="0" applyFont="1" applyAlignment="1">
      <alignment horizontal="left" inden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090D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Projected Cash Flow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418662524902089"/>
          <c:y val="0.20212187817013672"/>
          <c:w val="0.75652918940212188"/>
          <c:h val="0.6796865690868395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tint val="98000"/>
                    <a:lumMod val="110000"/>
                  </a:schemeClr>
                </a:gs>
                <a:gs pos="84000">
                  <a:schemeClr val="accent1">
                    <a:shade val="90000"/>
                    <a:lumMod val="8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88900" dist="38100" dir="5040000" rotWithShape="0">
                <a:srgbClr val="000000">
                  <a:alpha val="60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l">
                <a:rot lat="0" lon="0" rev="1200000"/>
              </a:lightRig>
            </a:scene3d>
            <a:sp3d>
              <a:bevelT w="38100" h="50800"/>
            </a:sp3d>
          </c:spPr>
          <c:invertIfNegative val="0"/>
          <c:cat>
            <c:numRef>
              <c:f>Analysis!$B$8:$B$30</c:f>
              <c:numCache>
                <c:formatCode>General</c:formatCode>
                <c:ptCount val="2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</c:numCache>
            </c:numRef>
          </c:cat>
          <c:val>
            <c:numRef>
              <c:f>Analysis!$H$8:$H$30</c:f>
              <c:numCache>
                <c:formatCode>_("$"* #,##0.00_);_("$"* \(#,##0.00\);_("$"* "-"??_);_(@_)</c:formatCode>
                <c:ptCount val="23"/>
                <c:pt idx="0">
                  <c:v>9879.853090218272</c:v>
                </c:pt>
                <c:pt idx="1">
                  <c:v>9859.7330902182694</c:v>
                </c:pt>
                <c:pt idx="2">
                  <c:v>10444.860690218273</c:v>
                </c:pt>
                <c:pt idx="3">
                  <c:v>11588.477142218275</c:v>
                </c:pt>
                <c:pt idx="4">
                  <c:v>9266.8224022582763</c:v>
                </c:pt>
                <c:pt idx="5">
                  <c:v>11256.197285979477</c:v>
                </c:pt>
                <c:pt idx="6">
                  <c:v>11476.999871944176</c:v>
                </c:pt>
                <c:pt idx="7">
                  <c:v>11984.103826789875</c:v>
                </c:pt>
                <c:pt idx="8">
                  <c:v>12496.278821184025</c:v>
                </c:pt>
                <c:pt idx="9">
                  <c:v>13013.575565522126</c:v>
                </c:pt>
                <c:pt idx="10">
                  <c:v>13536.045277303605</c:v>
                </c:pt>
                <c:pt idx="11">
                  <c:v>14063.739686202895</c:v>
                </c:pt>
                <c:pt idx="12">
                  <c:v>14596.711039191179</c:v>
                </c:pt>
                <c:pt idx="13">
                  <c:v>15135.012105709346</c:v>
                </c:pt>
                <c:pt idx="14">
                  <c:v>15678.696182892689</c:v>
                </c:pt>
                <c:pt idx="15">
                  <c:v>16227.817100847869</c:v>
                </c:pt>
                <c:pt idx="16">
                  <c:v>16782.429227982608</c:v>
                </c:pt>
                <c:pt idx="17">
                  <c:v>17342.587476388686</c:v>
                </c:pt>
                <c:pt idx="18">
                  <c:v>17908.347307278826</c:v>
                </c:pt>
                <c:pt idx="19">
                  <c:v>18479.764736477871</c:v>
                </c:pt>
                <c:pt idx="20">
                  <c:v>19056.896339968906</c:v>
                </c:pt>
                <c:pt idx="21">
                  <c:v>19639.799259494848</c:v>
                </c:pt>
                <c:pt idx="22">
                  <c:v>20228.531208216049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77-483F-8041-45D5F02AF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499358271"/>
        <c:axId val="1499358751"/>
      </c:barChart>
      <c:catAx>
        <c:axId val="149935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9358751"/>
        <c:crosses val="autoZero"/>
        <c:auto val="1"/>
        <c:lblAlgn val="ctr"/>
        <c:lblOffset val="100"/>
        <c:noMultiLvlLbl val="0"/>
      </c:catAx>
      <c:valAx>
        <c:axId val="1499358751"/>
        <c:scaling>
          <c:orientation val="minMax"/>
        </c:scaling>
        <c:delete val="0"/>
        <c:axPos val="l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9358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 w="34925">
      <a:solidFill>
        <a:schemeClr val="bg1"/>
      </a:solidFill>
    </a:ln>
    <a:effectLst>
      <a:glow rad="127000">
        <a:schemeClr val="accent1">
          <a:alpha val="99000"/>
        </a:schemeClr>
      </a:glow>
      <a:outerShdw blurRad="76200" dist="12700" dir="8100000" sy="-23000" kx="800400" algn="br" rotWithShape="0">
        <a:prstClr val="black">
          <a:alpha val="2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Annual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02618568027832"/>
          <c:y val="0.26790261291965373"/>
          <c:w val="0.79665242165242167"/>
          <c:h val="0.62001547445005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98000"/>
                      <a:lumMod val="110000"/>
                    </a:schemeClr>
                  </a:gs>
                  <a:gs pos="84000">
                    <a:schemeClr val="accent1">
                      <a:shade val="90000"/>
                      <a:lumMod val="8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88900" dist="38100" dir="5040000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l">
                  <a:rot lat="0" lon="0" rev="1200000"/>
                </a:lightRig>
              </a:scene3d>
              <a:sp3d>
                <a:bevelT w="38100" h="50800"/>
              </a:sp3d>
            </c:spPr>
            <c:extLst>
              <c:ext xmlns:c16="http://schemas.microsoft.com/office/drawing/2014/chart" uri="{C3380CC4-5D6E-409C-BE32-E72D297353CC}">
                <c16:uniqueId val="{00000001-687E-4AEB-8792-316591F929D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98000"/>
                      <a:lumMod val="110000"/>
                    </a:schemeClr>
                  </a:gs>
                  <a:gs pos="84000">
                    <a:schemeClr val="accent2">
                      <a:shade val="90000"/>
                      <a:lumMod val="8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88900" dist="38100" dir="5040000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l">
                  <a:rot lat="0" lon="0" rev="1200000"/>
                </a:lightRig>
              </a:scene3d>
              <a:sp3d>
                <a:bevelT w="38100" h="50800"/>
              </a:sp3d>
            </c:spPr>
            <c:extLst>
              <c:ext xmlns:c16="http://schemas.microsoft.com/office/drawing/2014/chart" uri="{C3380CC4-5D6E-409C-BE32-E72D297353CC}">
                <c16:uniqueId val="{00000003-687E-4AEB-8792-316591F929D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98000"/>
                      <a:lumMod val="110000"/>
                    </a:schemeClr>
                  </a:gs>
                  <a:gs pos="84000">
                    <a:schemeClr val="accent3">
                      <a:shade val="90000"/>
                      <a:lumMod val="8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88900" dist="38100" dir="5040000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l">
                  <a:rot lat="0" lon="0" rev="1200000"/>
                </a:lightRig>
              </a:scene3d>
              <a:sp3d>
                <a:bevelT w="38100" h="50800"/>
              </a:sp3d>
            </c:spPr>
            <c:extLst>
              <c:ext xmlns:c16="http://schemas.microsoft.com/office/drawing/2014/chart" uri="{C3380CC4-5D6E-409C-BE32-E72D297353CC}">
                <c16:uniqueId val="{00000005-5DB2-441F-B03D-30ACA745F1C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98000"/>
                      <a:lumMod val="110000"/>
                    </a:schemeClr>
                  </a:gs>
                  <a:gs pos="84000">
                    <a:schemeClr val="accent4">
                      <a:shade val="90000"/>
                      <a:lumMod val="8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88900" dist="38100" dir="5040000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l">
                  <a:rot lat="0" lon="0" rev="1200000"/>
                </a:lightRig>
              </a:scene3d>
              <a:sp3d>
                <a:bevelT w="38100" h="50800"/>
              </a:sp3d>
            </c:spPr>
            <c:extLst>
              <c:ext xmlns:c16="http://schemas.microsoft.com/office/drawing/2014/chart" uri="{C3380CC4-5D6E-409C-BE32-E72D297353CC}">
                <c16:uniqueId val="{00000007-5DB2-441F-B03D-30ACA745F1C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98000"/>
                      <a:lumMod val="110000"/>
                    </a:schemeClr>
                  </a:gs>
                  <a:gs pos="84000">
                    <a:schemeClr val="accent5">
                      <a:shade val="90000"/>
                      <a:lumMod val="8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88900" dist="38100" dir="5040000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l">
                  <a:rot lat="0" lon="0" rev="1200000"/>
                </a:lightRig>
              </a:scene3d>
              <a:sp3d>
                <a:bevelT w="38100" h="50800"/>
              </a:sp3d>
            </c:spPr>
            <c:extLst>
              <c:ext xmlns:c16="http://schemas.microsoft.com/office/drawing/2014/chart" uri="{C3380CC4-5D6E-409C-BE32-E72D297353CC}">
                <c16:uniqueId val="{00000009-5DB2-441F-B03D-30ACA745F1C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tint val="98000"/>
                      <a:lumMod val="110000"/>
                    </a:schemeClr>
                  </a:gs>
                  <a:gs pos="84000">
                    <a:schemeClr val="accent6">
                      <a:shade val="90000"/>
                      <a:lumMod val="8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88900" dist="38100" dir="5040000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l">
                  <a:rot lat="0" lon="0" rev="1200000"/>
                </a:lightRig>
              </a:scene3d>
              <a:sp3d>
                <a:bevelT w="38100" h="50800"/>
              </a:sp3d>
            </c:spPr>
            <c:extLst>
              <c:ext xmlns:c16="http://schemas.microsoft.com/office/drawing/2014/chart" uri="{C3380CC4-5D6E-409C-BE32-E72D297353CC}">
                <c16:uniqueId val="{0000000B-5DB2-441F-B03D-30ACA745F1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'Property Inputs'!$C$19:$C$29</c:f>
              <c:strCache>
                <c:ptCount val="6"/>
                <c:pt idx="0">
                  <c:v>Maintenance Costs -Annual </c:v>
                </c:pt>
                <c:pt idx="1">
                  <c:v>Insurance - Annual</c:v>
                </c:pt>
                <c:pt idx="2">
                  <c:v>Property Tax- Annual</c:v>
                </c:pt>
                <c:pt idx="3">
                  <c:v>Legal Costs - Annual</c:v>
                </c:pt>
                <c:pt idx="4">
                  <c:v>Other - Annual </c:v>
                </c:pt>
                <c:pt idx="5">
                  <c:v>Utilities </c:v>
                </c:pt>
              </c:strCache>
            </c:strRef>
          </c:cat>
          <c:val>
            <c:numRef>
              <c:f>'Property Inputs'!$D$19:$D$29</c:f>
              <c:numCache>
                <c:formatCode>_("$"* #,##0.00_);_("$"* \(#,##0.00\);_("$"* "-"??_);_(@_)</c:formatCode>
                <c:ptCount val="6"/>
                <c:pt idx="0">
                  <c:v>2500</c:v>
                </c:pt>
                <c:pt idx="1">
                  <c:v>4500</c:v>
                </c:pt>
                <c:pt idx="2">
                  <c:v>6200</c:v>
                </c:pt>
                <c:pt idx="3">
                  <c:v>1256</c:v>
                </c:pt>
                <c:pt idx="4">
                  <c:v>750</c:v>
                </c:pt>
                <c:pt idx="5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7E-4AEB-8792-316591F929DB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 w="38100">
      <a:solidFill>
        <a:schemeClr val="bg1">
          <a:alpha val="99000"/>
        </a:schemeClr>
      </a:solidFill>
    </a:ln>
    <a:effectLst>
      <a:glow rad="127000">
        <a:schemeClr val="accent1">
          <a:satMod val="175000"/>
          <a:alpha val="99000"/>
        </a:schemeClr>
      </a:glow>
      <a:outerShdw blurRad="76200" dist="12700" dir="8100000" sy="-23000" kx="800400" algn="br" rotWithShape="0">
        <a:prstClr val="black">
          <a:alpha val="20000"/>
        </a:prstClr>
      </a:outerShdw>
    </a:effectLst>
    <a:scene3d>
      <a:camera prst="orthographicFront"/>
      <a:lightRig rig="threePt" dir="t"/>
    </a:scene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0</xdr:rowOff>
    </xdr:from>
    <xdr:to>
      <xdr:col>9</xdr:col>
      <xdr:colOff>308662</xdr:colOff>
      <xdr:row>7</xdr:row>
      <xdr:rowOff>138128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DB5CC5-4E32-64C1-10C6-810BC1F7D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0" y="228600"/>
          <a:ext cx="1451662" cy="15097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488373</xdr:colOff>
      <xdr:row>9</xdr:row>
      <xdr:rowOff>1977</xdr:rowOff>
    </xdr:from>
    <xdr:to>
      <xdr:col>21</xdr:col>
      <xdr:colOff>13855</xdr:colOff>
      <xdr:row>13</xdr:row>
      <xdr:rowOff>110837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293AC09D-FBEF-4F38-94F9-B78C36E471E3}"/>
            </a:ext>
          </a:extLst>
        </xdr:cNvPr>
        <xdr:cNvSpPr/>
      </xdr:nvSpPr>
      <xdr:spPr>
        <a:xfrm>
          <a:off x="3425537" y="2163286"/>
          <a:ext cx="9736282" cy="1050969"/>
        </a:xfrm>
        <a:prstGeom prst="rect">
          <a:avLst/>
        </a:prstGeom>
        <a:solidFill>
          <a:schemeClr val="bg1">
            <a:lumMod val="75000"/>
          </a:schemeClr>
        </a:solidFill>
        <a:ln w="381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142504</xdr:colOff>
      <xdr:row>3</xdr:row>
      <xdr:rowOff>188026</xdr:rowOff>
    </xdr:from>
    <xdr:to>
      <xdr:col>19</xdr:col>
      <xdr:colOff>55418</xdr:colOff>
      <xdr:row>7</xdr:row>
      <xdr:rowOff>155369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005A817-199A-EA3C-96CE-CC74E299E05E}"/>
            </a:ext>
          </a:extLst>
        </xdr:cNvPr>
        <xdr:cNvSpPr/>
      </xdr:nvSpPr>
      <xdr:spPr>
        <a:xfrm>
          <a:off x="4381995" y="894608"/>
          <a:ext cx="7463641" cy="951016"/>
        </a:xfrm>
        <a:prstGeom prst="rect">
          <a:avLst/>
        </a:prstGeom>
        <a:solidFill>
          <a:schemeClr val="bg1">
            <a:lumMod val="75000"/>
          </a:schemeClr>
        </a:solidFill>
        <a:ln w="571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>
            <a:ln w="5715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6</xdr:col>
      <xdr:colOff>297872</xdr:colOff>
      <xdr:row>10</xdr:row>
      <xdr:rowOff>232064</xdr:rowOff>
    </xdr:from>
    <xdr:to>
      <xdr:col>8</xdr:col>
      <xdr:colOff>476596</xdr:colOff>
      <xdr:row>13</xdr:row>
      <xdr:rowOff>46413</xdr:rowOff>
    </xdr:to>
    <xdr:sp macro="" textlink="Analysis!H41">
      <xdr:nvSpPr>
        <xdr:cNvPr id="12" name="Rectangle 11">
          <a:extLst>
            <a:ext uri="{FF2B5EF4-FFF2-40B4-BE49-F238E27FC236}">
              <a16:creationId xmlns:a16="http://schemas.microsoft.com/office/drawing/2014/main" id="{DB9EAFAF-AD5F-40A5-A781-DEE485C35440}"/>
            </a:ext>
          </a:extLst>
        </xdr:cNvPr>
        <xdr:cNvSpPr/>
      </xdr:nvSpPr>
      <xdr:spPr>
        <a:xfrm>
          <a:off x="3733799" y="2628900"/>
          <a:ext cx="1439488" cy="520931"/>
        </a:xfrm>
        <a:prstGeom prst="rect">
          <a:avLst/>
        </a:prstGeom>
        <a:effectLst>
          <a:innerShdw blurRad="63500" dist="50800" dir="162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769B535E-21E5-45FE-B339-680EDE6D260E}" type="TxLink">
            <a:rPr lang="en-US" sz="1600" b="0" i="0" u="none" strike="noStrike" kern="1200">
              <a:solidFill>
                <a:schemeClr val="bg1"/>
              </a:solidFill>
              <a:latin typeface="Californian FB" panose="0207040306080B030204" pitchFamily="18" charset="0"/>
            </a:rPr>
            <a:pPr algn="ctr"/>
            <a:t> $488,529.52 </a:t>
          </a:fld>
          <a:endParaRPr lang="en-US" sz="2400" b="1" i="0" u="none" strike="noStrike" kern="1200">
            <a:solidFill>
              <a:schemeClr val="bg1"/>
            </a:solidFill>
            <a:latin typeface="Californian FB" panose="0207040306080B030204" pitchFamily="18" charset="0"/>
          </a:endParaRPr>
        </a:p>
      </xdr:txBody>
    </xdr:sp>
    <xdr:clientData/>
  </xdr:twoCellAnchor>
  <xdr:twoCellAnchor>
    <xdr:from>
      <xdr:col>18</xdr:col>
      <xdr:colOff>153907</xdr:colOff>
      <xdr:row>10</xdr:row>
      <xdr:rowOff>233979</xdr:rowOff>
    </xdr:from>
    <xdr:to>
      <xdr:col>20</xdr:col>
      <xdr:colOff>245347</xdr:colOff>
      <xdr:row>13</xdr:row>
      <xdr:rowOff>33088</xdr:rowOff>
    </xdr:to>
    <xdr:sp macro="" textlink="'Property Inputs'!D53">
      <xdr:nvSpPr>
        <xdr:cNvPr id="4" name="Rectangle 3">
          <a:extLst>
            <a:ext uri="{FF2B5EF4-FFF2-40B4-BE49-F238E27FC236}">
              <a16:creationId xmlns:a16="http://schemas.microsoft.com/office/drawing/2014/main" id="{4DC79A5A-5C7F-C15F-30AE-735E0F177D88}"/>
            </a:ext>
          </a:extLst>
        </xdr:cNvPr>
        <xdr:cNvSpPr/>
      </xdr:nvSpPr>
      <xdr:spPr>
        <a:xfrm>
          <a:off x="11334525" y="2630815"/>
          <a:ext cx="1310640" cy="505691"/>
        </a:xfrm>
        <a:prstGeom prst="rect">
          <a:avLst/>
        </a:prstGeom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7CC3054B-58C7-4909-A5CC-B15A611770CD}" type="TxLink">
            <a:rPr lang="en-US" sz="1600" b="1" i="0" u="none" strike="noStrike" kern="1200">
              <a:solidFill>
                <a:schemeClr val="bg1"/>
              </a:solidFill>
              <a:latin typeface="Californian FB"/>
            </a:rPr>
            <a:pPr algn="ctr"/>
            <a:t>16.61%</a:t>
          </a:fld>
          <a:endParaRPr lang="en-US" sz="1600" b="1" kern="12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16927</xdr:colOff>
      <xdr:row>14</xdr:row>
      <xdr:rowOff>145024</xdr:rowOff>
    </xdr:from>
    <xdr:to>
      <xdr:col>12</xdr:col>
      <xdr:colOff>280554</xdr:colOff>
      <xdr:row>28</xdr:row>
      <xdr:rowOff>129784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ECB2B9-E895-40AC-B000-F5C9A9279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150322</xdr:colOff>
      <xdr:row>10</xdr:row>
      <xdr:rowOff>225829</xdr:rowOff>
    </xdr:from>
    <xdr:to>
      <xdr:col>12</xdr:col>
      <xdr:colOff>469669</xdr:colOff>
      <xdr:row>13</xdr:row>
      <xdr:rowOff>47798</xdr:rowOff>
    </xdr:to>
    <xdr:sp macro="" textlink="'Property Inputs'!D50">
      <xdr:nvSpPr>
        <xdr:cNvPr id="8" name="Rectangle 7">
          <a:extLst>
            <a:ext uri="{FF2B5EF4-FFF2-40B4-BE49-F238E27FC236}">
              <a16:creationId xmlns:a16="http://schemas.microsoft.com/office/drawing/2014/main" id="{9C1D9B09-2174-40AE-86A7-438FD4C88643}"/>
            </a:ext>
          </a:extLst>
        </xdr:cNvPr>
        <xdr:cNvSpPr/>
      </xdr:nvSpPr>
      <xdr:spPr>
        <a:xfrm>
          <a:off x="6495704" y="2622665"/>
          <a:ext cx="1524692" cy="528551"/>
        </a:xfrm>
        <a:prstGeom prst="rect">
          <a:avLst/>
        </a:prstGeom>
        <a:effectLst>
          <a:innerShdw blurRad="63500" dist="50800" dir="162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9493AA23-74BC-40B8-BD33-58A6A23F01C3}" type="TxLink">
            <a:rPr lang="en-US" sz="1600" b="1" i="0" u="none" strike="noStrike" kern="1200">
              <a:solidFill>
                <a:schemeClr val="bg1"/>
              </a:solidFill>
              <a:latin typeface="Californian FB"/>
            </a:rPr>
            <a:pPr algn="ctr"/>
            <a:t> 12.5 </a:t>
          </a:fld>
          <a:r>
            <a:rPr lang="en-US" sz="1600" b="1" i="0" u="none" strike="noStrike" kern="1200">
              <a:solidFill>
                <a:schemeClr val="bg1"/>
              </a:solidFill>
              <a:latin typeface="Californian FB"/>
            </a:rPr>
            <a:t>Years</a:t>
          </a:r>
          <a:endParaRPr lang="en-US" sz="2800" b="1" kern="12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271852</xdr:colOff>
      <xdr:row>14</xdr:row>
      <xdr:rowOff>158127</xdr:rowOff>
    </xdr:from>
    <xdr:to>
      <xdr:col>21</xdr:col>
      <xdr:colOff>195652</xdr:colOff>
      <xdr:row>28</xdr:row>
      <xdr:rowOff>183432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B53DC33-B61D-46DA-8B81-F9F474FD2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282308</xdr:colOff>
      <xdr:row>11</xdr:row>
      <xdr:rowOff>3341</xdr:rowOff>
    </xdr:from>
    <xdr:to>
      <xdr:col>16</xdr:col>
      <xdr:colOff>372933</xdr:colOff>
      <xdr:row>13</xdr:row>
      <xdr:rowOff>37978</xdr:rowOff>
    </xdr:to>
    <xdr:sp macro="" textlink="'Property Inputs'!D49">
      <xdr:nvSpPr>
        <xdr:cNvPr id="11" name="Rectangle 10">
          <a:extLst>
            <a:ext uri="{FF2B5EF4-FFF2-40B4-BE49-F238E27FC236}">
              <a16:creationId xmlns:a16="http://schemas.microsoft.com/office/drawing/2014/main" id="{533EDD0C-AD93-4CE8-B3D2-34DEE3DFA3E0}"/>
            </a:ext>
          </a:extLst>
        </xdr:cNvPr>
        <xdr:cNvSpPr/>
      </xdr:nvSpPr>
      <xdr:spPr>
        <a:xfrm>
          <a:off x="9052235" y="2635705"/>
          <a:ext cx="1282116" cy="505691"/>
        </a:xfrm>
        <a:prstGeom prst="rect">
          <a:avLst/>
        </a:prstGeom>
        <a:effectLst>
          <a:innerShdw blurRad="63500" dist="50800" dir="162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39D7D5D9-046C-4080-A4CB-75747ADBA4BC}" type="TxLink">
            <a:rPr lang="en-US" sz="1600" b="1" i="0" u="none" strike="noStrike" kern="1200">
              <a:solidFill>
                <a:schemeClr val="bg1"/>
              </a:solidFill>
              <a:latin typeface="Californian FB"/>
            </a:rPr>
            <a:pPr algn="ctr"/>
            <a:t>$1,584.51 </a:t>
          </a:fld>
          <a:endParaRPr lang="en-US" sz="4800" b="1" kern="12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906510</xdr:colOff>
      <xdr:row>5</xdr:row>
      <xdr:rowOff>151527</xdr:rowOff>
    </xdr:from>
    <xdr:to>
      <xdr:col>11</xdr:col>
      <xdr:colOff>139661</xdr:colOff>
      <xdr:row>7</xdr:row>
      <xdr:rowOff>98188</xdr:rowOff>
    </xdr:to>
    <xdr:sp macro="" textlink="'Property Inputs'!D52">
      <xdr:nvSpPr>
        <xdr:cNvPr id="5" name="Rectangle 4">
          <a:extLst>
            <a:ext uri="{FF2B5EF4-FFF2-40B4-BE49-F238E27FC236}">
              <a16:creationId xmlns:a16="http://schemas.microsoft.com/office/drawing/2014/main" id="{80652A7F-EE09-4670-9827-DCA2F1844663}"/>
            </a:ext>
          </a:extLst>
        </xdr:cNvPr>
        <xdr:cNvSpPr/>
      </xdr:nvSpPr>
      <xdr:spPr>
        <a:xfrm>
          <a:off x="5603201" y="1370727"/>
          <a:ext cx="1477587" cy="417716"/>
        </a:xfrm>
        <a:prstGeom prst="rect">
          <a:avLst/>
        </a:prstGeom>
        <a:effectLst>
          <a:innerShdw blurRad="63500" dist="50800" dir="162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983014EB-5971-4071-9BA5-321892D2474A}" type="TxLink">
            <a:rPr lang="en-US" sz="1600" b="0" i="0" u="none" strike="noStrike" kern="1200">
              <a:solidFill>
                <a:schemeClr val="bg1"/>
              </a:solidFill>
              <a:latin typeface="Californian FB"/>
            </a:rPr>
            <a:pPr algn="ctr"/>
            <a:t>10.53%</a:t>
          </a:fld>
          <a:endParaRPr lang="en-US" sz="1600" b="1" i="0" u="none" strike="noStrike" kern="1200">
            <a:solidFill>
              <a:schemeClr val="bg1"/>
            </a:solidFill>
            <a:latin typeface="Californian FB"/>
          </a:endParaRPr>
        </a:p>
      </xdr:txBody>
    </xdr:sp>
    <xdr:clientData/>
  </xdr:twoCellAnchor>
  <xdr:twoCellAnchor>
    <xdr:from>
      <xdr:col>14</xdr:col>
      <xdr:colOff>290585</xdr:colOff>
      <xdr:row>5</xdr:row>
      <xdr:rowOff>121664</xdr:rowOff>
    </xdr:from>
    <xdr:to>
      <xdr:col>16</xdr:col>
      <xdr:colOff>580145</xdr:colOff>
      <xdr:row>7</xdr:row>
      <xdr:rowOff>92529</xdr:rowOff>
    </xdr:to>
    <xdr:sp macro="" textlink="'Property Inputs'!D51">
      <xdr:nvSpPr>
        <xdr:cNvPr id="6" name="Rectangle 5">
          <a:extLst>
            <a:ext uri="{FF2B5EF4-FFF2-40B4-BE49-F238E27FC236}">
              <a16:creationId xmlns:a16="http://schemas.microsoft.com/office/drawing/2014/main" id="{DFE5B11E-8D93-4035-9413-DEA670574D17}"/>
            </a:ext>
          </a:extLst>
        </xdr:cNvPr>
        <xdr:cNvSpPr/>
      </xdr:nvSpPr>
      <xdr:spPr>
        <a:xfrm>
          <a:off x="9064471" y="1329978"/>
          <a:ext cx="1476103" cy="428065"/>
        </a:xfrm>
        <a:prstGeom prst="rect">
          <a:avLst/>
        </a:prstGeom>
        <a:effectLst>
          <a:innerShdw blurRad="63500" dist="50800" dir="162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F7297B92-8721-48B4-8759-8FE2FF241781}" type="TxLink">
            <a:rPr lang="en-US" sz="1600" b="0" i="0" u="none" strike="noStrike" kern="1200">
              <a:solidFill>
                <a:schemeClr val="bg1"/>
              </a:solidFill>
              <a:latin typeface="Californian FB"/>
            </a:rPr>
            <a:pPr algn="ctr"/>
            <a:t> 6.02 </a:t>
          </a:fld>
          <a:endParaRPr lang="en-US" sz="1600" b="1" i="0" u="none" strike="noStrike" kern="1200">
            <a:solidFill>
              <a:schemeClr val="bg1"/>
            </a:solidFill>
            <a:latin typeface="Californian FB"/>
          </a:endParaRPr>
        </a:p>
      </xdr:txBody>
    </xdr:sp>
    <xdr:clientData/>
  </xdr:twoCellAnchor>
  <xdr:twoCellAnchor>
    <xdr:from>
      <xdr:col>8</xdr:col>
      <xdr:colOff>611578</xdr:colOff>
      <xdr:row>4</xdr:row>
      <xdr:rowOff>32656</xdr:rowOff>
    </xdr:from>
    <xdr:to>
      <xdr:col>11</xdr:col>
      <xdr:colOff>355269</xdr:colOff>
      <xdr:row>5</xdr:row>
      <xdr:rowOff>76200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EA297C7-2D29-9E04-FFC5-9009A2F6F03E}"/>
            </a:ext>
          </a:extLst>
        </xdr:cNvPr>
        <xdr:cNvSpPr txBox="1"/>
      </xdr:nvSpPr>
      <xdr:spPr>
        <a:xfrm>
          <a:off x="5308269" y="974765"/>
          <a:ext cx="1988127" cy="32063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 kern="1200">
              <a:latin typeface="Californian FB" panose="0207040306080B030204" pitchFamily="18" charset="0"/>
            </a:rPr>
            <a:t>Capitalization</a:t>
          </a:r>
          <a:r>
            <a:rPr lang="en-US" sz="1600" kern="1200">
              <a:latin typeface="Californian FB" panose="0207040306080B030204" pitchFamily="18" charset="0"/>
            </a:rPr>
            <a:t> Rate </a:t>
          </a:r>
        </a:p>
      </xdr:txBody>
    </xdr:sp>
    <xdr:clientData/>
  </xdr:twoCellAnchor>
  <xdr:twoCellAnchor>
    <xdr:from>
      <xdr:col>14</xdr:col>
      <xdr:colOff>97971</xdr:colOff>
      <xdr:row>3</xdr:row>
      <xdr:rowOff>217715</xdr:rowOff>
    </xdr:from>
    <xdr:to>
      <xdr:col>17</xdr:col>
      <xdr:colOff>359227</xdr:colOff>
      <xdr:row>5</xdr:row>
      <xdr:rowOff>43543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2CF695B-44F1-4FB6-A135-F6EAA8F97E64}"/>
            </a:ext>
          </a:extLst>
        </xdr:cNvPr>
        <xdr:cNvSpPr txBox="1"/>
      </xdr:nvSpPr>
      <xdr:spPr>
        <a:xfrm>
          <a:off x="8871857" y="914401"/>
          <a:ext cx="2057399" cy="337456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kern="1200">
              <a:latin typeface="Californian FB" panose="0207040306080B030204" pitchFamily="18" charset="0"/>
            </a:rPr>
            <a:t>Gross Rent Multiplier</a:t>
          </a:r>
        </a:p>
      </xdr:txBody>
    </xdr:sp>
    <xdr:clientData/>
  </xdr:twoCellAnchor>
  <xdr:twoCellAnchor>
    <xdr:from>
      <xdr:col>6</xdr:col>
      <xdr:colOff>58882</xdr:colOff>
      <xdr:row>9</xdr:row>
      <xdr:rowOff>71249</xdr:rowOff>
    </xdr:from>
    <xdr:to>
      <xdr:col>9</xdr:col>
      <xdr:colOff>145472</xdr:colOff>
      <xdr:row>10</xdr:row>
      <xdr:rowOff>156357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1035DCB7-0F7A-4E74-B27F-B64E385ADC3D}"/>
            </a:ext>
          </a:extLst>
        </xdr:cNvPr>
        <xdr:cNvSpPr txBox="1"/>
      </xdr:nvSpPr>
      <xdr:spPr>
        <a:xfrm>
          <a:off x="3494809" y="2232558"/>
          <a:ext cx="2289463" cy="32063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 kern="1200">
              <a:latin typeface="Californian FB" panose="0207040306080B030204" pitchFamily="18" charset="0"/>
            </a:rPr>
            <a:t>Net Revenue </a:t>
          </a:r>
          <a:endParaRPr lang="en-US" sz="1600" kern="1200">
            <a:latin typeface="Californian FB" panose="0207040306080B030204" pitchFamily="18" charset="0"/>
          </a:endParaRPr>
        </a:p>
      </xdr:txBody>
    </xdr:sp>
    <xdr:clientData/>
  </xdr:twoCellAnchor>
  <xdr:twoCellAnchor>
    <xdr:from>
      <xdr:col>9</xdr:col>
      <xdr:colOff>568036</xdr:colOff>
      <xdr:row>9</xdr:row>
      <xdr:rowOff>71250</xdr:rowOff>
    </xdr:from>
    <xdr:to>
      <xdr:col>13</xdr:col>
      <xdr:colOff>117763</xdr:colOff>
      <xdr:row>10</xdr:row>
      <xdr:rowOff>156358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0027E4F-E0DF-41F7-A0DF-DF64AEF22A7E}"/>
            </a:ext>
          </a:extLst>
        </xdr:cNvPr>
        <xdr:cNvSpPr txBox="1"/>
      </xdr:nvSpPr>
      <xdr:spPr>
        <a:xfrm>
          <a:off x="6206836" y="2232559"/>
          <a:ext cx="2071254" cy="32063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 kern="1200">
              <a:latin typeface="Californian FB" panose="0207040306080B030204" pitchFamily="18" charset="0"/>
            </a:rPr>
            <a:t>PayBack Period </a:t>
          </a:r>
          <a:endParaRPr lang="en-US" sz="1600" kern="1200">
            <a:latin typeface="Californian FB" panose="0207040306080B030204" pitchFamily="18" charset="0"/>
          </a:endParaRPr>
        </a:p>
      </xdr:txBody>
    </xdr:sp>
    <xdr:clientData/>
  </xdr:twoCellAnchor>
  <xdr:twoCellAnchor>
    <xdr:from>
      <xdr:col>13</xdr:col>
      <xdr:colOff>554182</xdr:colOff>
      <xdr:row>9</xdr:row>
      <xdr:rowOff>71249</xdr:rowOff>
    </xdr:from>
    <xdr:to>
      <xdr:col>17</xdr:col>
      <xdr:colOff>103909</xdr:colOff>
      <xdr:row>10</xdr:row>
      <xdr:rowOff>156357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55A0A4B-756D-41AF-B1C7-9A846CC8AFDC}"/>
            </a:ext>
          </a:extLst>
        </xdr:cNvPr>
        <xdr:cNvSpPr txBox="1"/>
      </xdr:nvSpPr>
      <xdr:spPr>
        <a:xfrm>
          <a:off x="8714509" y="2232558"/>
          <a:ext cx="1960418" cy="32063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 kern="1200">
              <a:latin typeface="Californian FB" panose="0207040306080B030204" pitchFamily="18" charset="0"/>
            </a:rPr>
            <a:t>Monthly Payment </a:t>
          </a:r>
          <a:endParaRPr lang="en-US" sz="1600" kern="1200">
            <a:latin typeface="Californian FB" panose="0207040306080B030204" pitchFamily="18" charset="0"/>
          </a:endParaRPr>
        </a:p>
      </xdr:txBody>
    </xdr:sp>
    <xdr:clientData/>
  </xdr:twoCellAnchor>
  <xdr:twoCellAnchor>
    <xdr:from>
      <xdr:col>17</xdr:col>
      <xdr:colOff>498763</xdr:colOff>
      <xdr:row>9</xdr:row>
      <xdr:rowOff>83127</xdr:rowOff>
    </xdr:from>
    <xdr:to>
      <xdr:col>20</xdr:col>
      <xdr:colOff>554182</xdr:colOff>
      <xdr:row>10</xdr:row>
      <xdr:rowOff>154380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57999CD-1C08-409A-ABC4-C270CBBC3D43}"/>
            </a:ext>
          </a:extLst>
        </xdr:cNvPr>
        <xdr:cNvSpPr txBox="1"/>
      </xdr:nvSpPr>
      <xdr:spPr>
        <a:xfrm>
          <a:off x="11069781" y="2244436"/>
          <a:ext cx="1884219" cy="30678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 kern="1200">
              <a:latin typeface="Californian FB" panose="0207040306080B030204" pitchFamily="18" charset="0"/>
            </a:rPr>
            <a:t>R.O.I. </a:t>
          </a:r>
          <a:endParaRPr lang="en-US" sz="1600" kern="1200">
            <a:latin typeface="Californian FB" panose="0207040306080B030204" pitchFamily="18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Dividend">
  <a:themeElements>
    <a:clrScheme name="Dividend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totadvi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44FD2-70F9-40B0-B4F5-EF66586394EF}">
  <dimension ref="B3:K16"/>
  <sheetViews>
    <sheetView zoomScale="85" zoomScaleNormal="85" workbookViewId="0">
      <selection activeCell="D17" sqref="D17"/>
    </sheetView>
  </sheetViews>
  <sheetFormatPr defaultRowHeight="18" x14ac:dyDescent="0.5"/>
  <sheetData>
    <row r="3" spans="2:11" x14ac:dyDescent="0.5">
      <c r="B3" s="63"/>
    </row>
    <row r="4" spans="2:11" x14ac:dyDescent="0.5">
      <c r="B4" s="63"/>
    </row>
    <row r="6" spans="2:11" x14ac:dyDescent="0.5">
      <c r="K6" s="63" t="s">
        <v>58</v>
      </c>
    </row>
    <row r="11" spans="2:11" ht="21.6" x14ac:dyDescent="0.55000000000000004">
      <c r="D11" s="52" t="s">
        <v>57</v>
      </c>
      <c r="E11" s="52"/>
      <c r="F11" s="52"/>
      <c r="G11" s="52"/>
      <c r="H11" s="52"/>
      <c r="I11" s="52"/>
      <c r="J11" s="52"/>
    </row>
    <row r="12" spans="2:11" ht="21.6" x14ac:dyDescent="0.55000000000000004">
      <c r="D12" s="52" t="s">
        <v>53</v>
      </c>
      <c r="E12" s="52"/>
      <c r="F12" s="52"/>
      <c r="G12" s="52"/>
      <c r="H12" s="52"/>
      <c r="I12" s="52"/>
      <c r="J12" s="52"/>
    </row>
    <row r="14" spans="2:11" x14ac:dyDescent="0.5">
      <c r="D14">
        <v>1</v>
      </c>
      <c r="E14" t="s">
        <v>54</v>
      </c>
    </row>
    <row r="15" spans="2:11" x14ac:dyDescent="0.5">
      <c r="D15">
        <v>2</v>
      </c>
      <c r="E15" t="s">
        <v>55</v>
      </c>
    </row>
    <row r="16" spans="2:11" x14ac:dyDescent="0.5">
      <c r="D16">
        <v>3</v>
      </c>
      <c r="E16" t="s">
        <v>56</v>
      </c>
    </row>
  </sheetData>
  <hyperlinks>
    <hyperlink ref="K6" r:id="rId1" xr:uid="{54A7DCFE-CB1E-45C8-B927-403FD90AA0A9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7970A-4F6A-4065-93E8-9A44FC780A04}">
  <dimension ref="B4:L133"/>
  <sheetViews>
    <sheetView showGridLines="0" tabSelected="1" zoomScale="70" zoomScaleNormal="70" workbookViewId="0">
      <selection activeCell="E15" sqref="E15"/>
    </sheetView>
  </sheetViews>
  <sheetFormatPr defaultRowHeight="14.4" x14ac:dyDescent="0.3"/>
  <cols>
    <col min="1" max="2" width="8.88671875" style="6"/>
    <col min="3" max="3" width="27.6640625" style="6" customWidth="1"/>
    <col min="4" max="4" width="19.109375" style="6" customWidth="1"/>
    <col min="5" max="5" width="39.6640625" style="6" customWidth="1"/>
    <col min="6" max="6" width="15.44140625" style="6" customWidth="1"/>
    <col min="7" max="7" width="12" style="6" customWidth="1"/>
    <col min="8" max="8" width="11.44140625" style="6" customWidth="1"/>
    <col min="9" max="9" width="11.6640625" style="6" customWidth="1"/>
    <col min="10" max="10" width="12.77734375" style="6" customWidth="1"/>
    <col min="11" max="11" width="13.21875" style="6" customWidth="1"/>
    <col min="12" max="12" width="37.77734375" style="6" customWidth="1"/>
    <col min="13" max="16384" width="8.88671875" style="6"/>
  </cols>
  <sheetData>
    <row r="4" spans="2:12" ht="15" thickBot="1" x14ac:dyDescent="0.35"/>
    <row r="5" spans="2:12" x14ac:dyDescent="0.3">
      <c r="B5" s="67"/>
      <c r="C5" s="68"/>
      <c r="D5" s="68"/>
      <c r="E5" s="68"/>
      <c r="F5" s="68"/>
      <c r="G5" s="68"/>
      <c r="H5" s="68"/>
      <c r="I5" s="68"/>
      <c r="J5" s="68"/>
      <c r="K5" s="68"/>
      <c r="L5" s="69"/>
    </row>
    <row r="6" spans="2:12" x14ac:dyDescent="0.3">
      <c r="B6" s="70"/>
      <c r="C6" s="6" t="s">
        <v>23</v>
      </c>
      <c r="D6" s="54">
        <v>45688</v>
      </c>
      <c r="L6" s="71"/>
    </row>
    <row r="7" spans="2:12" x14ac:dyDescent="0.3">
      <c r="B7" s="70"/>
      <c r="L7" s="71"/>
    </row>
    <row r="8" spans="2:12" x14ac:dyDescent="0.3">
      <c r="B8" s="70"/>
      <c r="C8" s="6" t="s">
        <v>47</v>
      </c>
      <c r="D8" s="55">
        <v>8680</v>
      </c>
      <c r="L8" s="71"/>
    </row>
    <row r="9" spans="2:12" x14ac:dyDescent="0.3">
      <c r="B9" s="70"/>
      <c r="C9" s="6" t="s">
        <v>14</v>
      </c>
      <c r="D9" s="55" t="s">
        <v>65</v>
      </c>
      <c r="L9" s="71"/>
    </row>
    <row r="10" spans="2:12" ht="18" x14ac:dyDescent="0.35">
      <c r="B10" s="70"/>
      <c r="F10" s="72" t="s">
        <v>37</v>
      </c>
      <c r="L10" s="71"/>
    </row>
    <row r="11" spans="2:12" x14ac:dyDescent="0.3">
      <c r="B11" s="70"/>
      <c r="F11" s="73" t="s">
        <v>38</v>
      </c>
      <c r="G11" s="73" t="s">
        <v>39</v>
      </c>
      <c r="H11" s="73" t="s">
        <v>40</v>
      </c>
      <c r="I11" s="73" t="s">
        <v>41</v>
      </c>
      <c r="J11" s="73" t="s">
        <v>43</v>
      </c>
      <c r="K11" s="73" t="s">
        <v>42</v>
      </c>
      <c r="L11" s="71"/>
    </row>
    <row r="12" spans="2:12" x14ac:dyDescent="0.3">
      <c r="B12" s="70"/>
      <c r="F12" s="74">
        <f>(YEAR(D6)+1)</f>
        <v>2026</v>
      </c>
      <c r="G12" s="74">
        <f>F12+1</f>
        <v>2027</v>
      </c>
      <c r="H12" s="74">
        <f>G12+1</f>
        <v>2028</v>
      </c>
      <c r="I12" s="74">
        <f>H12+1</f>
        <v>2029</v>
      </c>
      <c r="J12" s="74">
        <f>I12+1</f>
        <v>2030</v>
      </c>
      <c r="K12" s="74" t="str">
        <f>CONCATENATE((J12+1),"+")</f>
        <v>2031+</v>
      </c>
      <c r="L12" s="71"/>
    </row>
    <row r="13" spans="2:12" x14ac:dyDescent="0.3">
      <c r="B13" s="70"/>
      <c r="C13" s="6" t="s">
        <v>18</v>
      </c>
      <c r="D13" s="56">
        <v>2000</v>
      </c>
      <c r="L13" s="71"/>
    </row>
    <row r="14" spans="2:12" x14ac:dyDescent="0.3">
      <c r="B14" s="70"/>
      <c r="C14" s="6" t="s">
        <v>0</v>
      </c>
      <c r="D14" s="57">
        <v>2</v>
      </c>
      <c r="L14" s="71"/>
    </row>
    <row r="15" spans="2:12" x14ac:dyDescent="0.3">
      <c r="B15" s="70"/>
      <c r="C15" s="6" t="s">
        <v>1</v>
      </c>
      <c r="D15" s="58">
        <v>0.05</v>
      </c>
      <c r="E15" s="75" t="s">
        <v>19</v>
      </c>
      <c r="H15" s="76"/>
      <c r="L15" s="71"/>
    </row>
    <row r="16" spans="2:12" x14ac:dyDescent="0.3">
      <c r="B16" s="70"/>
      <c r="E16" s="77"/>
      <c r="H16" s="76"/>
      <c r="L16" s="71"/>
    </row>
    <row r="17" spans="2:12" ht="15" thickBot="1" x14ac:dyDescent="0.35">
      <c r="B17" s="70"/>
      <c r="D17" s="8">
        <f>((D13*D14)*12)*(1-D15)</f>
        <v>45600</v>
      </c>
      <c r="E17" s="75" t="s">
        <v>61</v>
      </c>
      <c r="F17" s="58">
        <v>0.02</v>
      </c>
      <c r="G17" s="58">
        <v>0.02</v>
      </c>
      <c r="H17" s="58">
        <v>0.04</v>
      </c>
      <c r="I17" s="58">
        <v>-0.04</v>
      </c>
      <c r="J17" s="58">
        <v>0.06</v>
      </c>
      <c r="K17" s="58">
        <v>0.01</v>
      </c>
      <c r="L17" s="78" t="s">
        <v>17</v>
      </c>
    </row>
    <row r="18" spans="2:12" ht="15" thickTop="1" x14ac:dyDescent="0.3">
      <c r="B18" s="70"/>
      <c r="D18" s="79"/>
      <c r="F18" s="80"/>
      <c r="G18" s="80"/>
      <c r="H18" s="80"/>
      <c r="I18" s="80"/>
      <c r="J18" s="80"/>
      <c r="K18" s="80"/>
      <c r="L18" s="81"/>
    </row>
    <row r="19" spans="2:12" x14ac:dyDescent="0.3">
      <c r="B19" s="70"/>
      <c r="C19" s="6" t="s">
        <v>16</v>
      </c>
      <c r="D19" s="56">
        <v>2500</v>
      </c>
      <c r="E19" s="82"/>
      <c r="F19" s="58">
        <v>0.01</v>
      </c>
      <c r="G19" s="58">
        <v>0.02</v>
      </c>
      <c r="H19" s="58">
        <v>0.04</v>
      </c>
      <c r="I19" s="58">
        <v>0.02</v>
      </c>
      <c r="J19" s="58">
        <v>0.06</v>
      </c>
      <c r="K19" s="58">
        <v>0.03</v>
      </c>
      <c r="L19" s="78" t="s">
        <v>44</v>
      </c>
    </row>
    <row r="20" spans="2:12" hidden="1" x14ac:dyDescent="0.3">
      <c r="B20" s="70"/>
      <c r="D20" s="59"/>
      <c r="E20" s="83"/>
      <c r="F20" s="84">
        <f>D19*(1+F19)</f>
        <v>2525</v>
      </c>
      <c r="G20" s="84">
        <f>F20*(1+G19)</f>
        <v>2575.5</v>
      </c>
      <c r="H20" s="84">
        <f>G20*(1+H19)</f>
        <v>2678.52</v>
      </c>
      <c r="I20" s="84">
        <f>H20*(1+I19)</f>
        <v>2732.0904</v>
      </c>
      <c r="J20" s="84">
        <f>I20*(1+J19)</f>
        <v>2896.0158240000001</v>
      </c>
      <c r="K20" s="84">
        <f>J20*(1+K19)</f>
        <v>2982.8962987200002</v>
      </c>
      <c r="L20" s="71"/>
    </row>
    <row r="21" spans="2:12" x14ac:dyDescent="0.3">
      <c r="B21" s="70"/>
      <c r="C21" s="6" t="s">
        <v>15</v>
      </c>
      <c r="D21" s="56">
        <v>4500</v>
      </c>
      <c r="E21" s="82"/>
      <c r="F21" s="58">
        <v>0.08</v>
      </c>
      <c r="G21" s="58">
        <v>0.02</v>
      </c>
      <c r="H21" s="58">
        <v>0.02</v>
      </c>
      <c r="I21" s="58">
        <v>0.01</v>
      </c>
      <c r="J21" s="58">
        <v>0.02</v>
      </c>
      <c r="K21" s="58">
        <v>0.02</v>
      </c>
      <c r="L21" s="71"/>
    </row>
    <row r="22" spans="2:12" hidden="1" x14ac:dyDescent="0.3">
      <c r="B22" s="70"/>
      <c r="D22" s="59"/>
      <c r="E22" s="83"/>
      <c r="F22" s="84">
        <f>D21*(1+F21)</f>
        <v>4860</v>
      </c>
      <c r="G22" s="84">
        <f>F22*(1+G21)</f>
        <v>4957.2</v>
      </c>
      <c r="H22" s="84">
        <f>G22*(1+H21)</f>
        <v>5056.3440000000001</v>
      </c>
      <c r="I22" s="84">
        <f>H22*(1+I21)</f>
        <v>5106.90744</v>
      </c>
      <c r="J22" s="84">
        <f>I22*(1+J21)</f>
        <v>5209.0455887999997</v>
      </c>
      <c r="K22" s="84">
        <f>J22*(1+K21)</f>
        <v>5313.226500576</v>
      </c>
      <c r="L22" s="71"/>
    </row>
    <row r="23" spans="2:12" x14ac:dyDescent="0.3">
      <c r="B23" s="70"/>
      <c r="C23" s="6" t="s">
        <v>62</v>
      </c>
      <c r="D23" s="56">
        <v>6200</v>
      </c>
      <c r="E23" s="82"/>
      <c r="F23" s="58">
        <v>0.06</v>
      </c>
      <c r="G23" s="58">
        <v>0.02</v>
      </c>
      <c r="H23" s="58">
        <v>7.0000000000000007E-2</v>
      </c>
      <c r="I23" s="58">
        <v>0.02</v>
      </c>
      <c r="J23" s="58">
        <v>0.05</v>
      </c>
      <c r="K23" s="58">
        <v>-0.01</v>
      </c>
      <c r="L23" s="71"/>
    </row>
    <row r="24" spans="2:12" hidden="1" x14ac:dyDescent="0.3">
      <c r="B24" s="70"/>
      <c r="D24" s="59"/>
      <c r="E24" s="83"/>
      <c r="F24" s="84">
        <f>D23*(1+F23)</f>
        <v>6572</v>
      </c>
      <c r="G24" s="84">
        <f>F24*(1+G23)</f>
        <v>6703.4400000000005</v>
      </c>
      <c r="H24" s="84">
        <f>G24*(1+H23)</f>
        <v>7172.680800000001</v>
      </c>
      <c r="I24" s="84">
        <f>H24*(1+I23)</f>
        <v>7316.1344160000008</v>
      </c>
      <c r="J24" s="84">
        <f>I24*(1+J23)</f>
        <v>7681.941136800001</v>
      </c>
      <c r="K24" s="84">
        <f>J24*(1+K23)</f>
        <v>7605.1217254320009</v>
      </c>
      <c r="L24" s="71"/>
    </row>
    <row r="25" spans="2:12" x14ac:dyDescent="0.3">
      <c r="B25" s="70"/>
      <c r="C25" s="6" t="s">
        <v>20</v>
      </c>
      <c r="D25" s="56">
        <v>1256</v>
      </c>
      <c r="E25" s="82"/>
      <c r="F25" s="58">
        <v>0.02</v>
      </c>
      <c r="G25" s="58">
        <v>0.02</v>
      </c>
      <c r="H25" s="58">
        <v>0.02</v>
      </c>
      <c r="I25" s="58">
        <v>0.02</v>
      </c>
      <c r="J25" s="58">
        <v>0.03</v>
      </c>
      <c r="K25" s="58">
        <v>0.08</v>
      </c>
      <c r="L25" s="71"/>
    </row>
    <row r="26" spans="2:12" hidden="1" x14ac:dyDescent="0.3">
      <c r="B26" s="70"/>
      <c r="D26" s="59"/>
      <c r="E26" s="83"/>
      <c r="F26" s="84">
        <f>D25*(1+F25)</f>
        <v>1281.1200000000001</v>
      </c>
      <c r="G26" s="84">
        <f>F26*(1+G25)</f>
        <v>1306.7424000000001</v>
      </c>
      <c r="H26" s="84">
        <f>G26*(1+H25)</f>
        <v>1332.877248</v>
      </c>
      <c r="I26" s="84">
        <f>H26*(1+I25)</f>
        <v>1359.53479296</v>
      </c>
      <c r="J26" s="84">
        <f>I26*(1+J25)</f>
        <v>1400.3208367488</v>
      </c>
      <c r="K26" s="84">
        <f>J26*(1+K25)</f>
        <v>1512.3465036887042</v>
      </c>
      <c r="L26" s="71"/>
    </row>
    <row r="27" spans="2:12" x14ac:dyDescent="0.3">
      <c r="B27" s="70"/>
      <c r="C27" s="6" t="s">
        <v>21</v>
      </c>
      <c r="D27" s="56">
        <v>750</v>
      </c>
      <c r="F27" s="58">
        <v>0.02</v>
      </c>
      <c r="G27" s="58">
        <v>0.01</v>
      </c>
      <c r="H27" s="58">
        <v>0.03</v>
      </c>
      <c r="I27" s="58">
        <v>0.05</v>
      </c>
      <c r="J27" s="58">
        <v>7.0000000000000007E-2</v>
      </c>
      <c r="K27" s="58">
        <v>0.02</v>
      </c>
      <c r="L27" s="71"/>
    </row>
    <row r="28" spans="2:12" hidden="1" x14ac:dyDescent="0.3">
      <c r="B28" s="70"/>
      <c r="D28" s="59"/>
      <c r="F28" s="84">
        <f>D27*(1+F27)</f>
        <v>765</v>
      </c>
      <c r="G28" s="84">
        <f>F28*(1+G27)</f>
        <v>772.65</v>
      </c>
      <c r="H28" s="84">
        <f>G28*(1+H27)</f>
        <v>795.82950000000005</v>
      </c>
      <c r="I28" s="84">
        <f>H28*(1+I27)</f>
        <v>835.62097500000004</v>
      </c>
      <c r="J28" s="84">
        <f>I28*(1+J27)</f>
        <v>894.11444325000014</v>
      </c>
      <c r="K28" s="84">
        <f>J28*(1+K27)</f>
        <v>911.9967321150001</v>
      </c>
      <c r="L28" s="71"/>
    </row>
    <row r="29" spans="2:12" x14ac:dyDescent="0.3">
      <c r="B29" s="70"/>
      <c r="C29" s="6" t="s">
        <v>24</v>
      </c>
      <c r="D29" s="56">
        <v>1500</v>
      </c>
      <c r="F29" s="58">
        <v>0.09</v>
      </c>
      <c r="G29" s="58">
        <v>0.02</v>
      </c>
      <c r="H29" s="58">
        <v>0.02</v>
      </c>
      <c r="I29" s="58">
        <v>0.02</v>
      </c>
      <c r="J29" s="58">
        <v>7.0000000000000007E-2</v>
      </c>
      <c r="K29" s="58">
        <v>0.02</v>
      </c>
      <c r="L29" s="71"/>
    </row>
    <row r="30" spans="2:12" hidden="1" x14ac:dyDescent="0.3">
      <c r="B30" s="70"/>
      <c r="F30" s="84">
        <f>D29*(1+F29)</f>
        <v>1635.0000000000002</v>
      </c>
      <c r="G30" s="84">
        <f>F30*(1+G29)</f>
        <v>1667.7000000000003</v>
      </c>
      <c r="H30" s="84">
        <f>G30*(1+H29)</f>
        <v>1701.0540000000003</v>
      </c>
      <c r="I30" s="84">
        <f>H30*(1+I29)</f>
        <v>1735.0750800000003</v>
      </c>
      <c r="J30" s="84">
        <f>I30*(1+J29)</f>
        <v>1856.5303356000004</v>
      </c>
      <c r="K30" s="84">
        <f>J30*(1+K29)</f>
        <v>1893.6609423120005</v>
      </c>
      <c r="L30" s="71"/>
    </row>
    <row r="31" spans="2:12" x14ac:dyDescent="0.3">
      <c r="B31" s="70"/>
      <c r="F31" s="80"/>
      <c r="G31" s="80"/>
      <c r="H31" s="80"/>
      <c r="I31" s="80"/>
      <c r="J31" s="80"/>
      <c r="K31" s="80"/>
      <c r="L31" s="71"/>
    </row>
    <row r="32" spans="2:12" ht="15" thickBot="1" x14ac:dyDescent="0.35">
      <c r="B32" s="70"/>
      <c r="C32" s="77" t="s">
        <v>35</v>
      </c>
      <c r="D32" s="9">
        <f>SUM(D19:D29)</f>
        <v>16706</v>
      </c>
      <c r="F32" s="9">
        <f t="shared" ref="F32:K32" si="0">SUM(F20+F22+F24+F26+F28+F30)</f>
        <v>17638.120000000003</v>
      </c>
      <c r="G32" s="9">
        <f t="shared" si="0"/>
        <v>17983.232399999997</v>
      </c>
      <c r="H32" s="9">
        <f t="shared" si="0"/>
        <v>18737.305548</v>
      </c>
      <c r="I32" s="9">
        <f t="shared" si="0"/>
        <v>19085.36310396</v>
      </c>
      <c r="J32" s="9">
        <f t="shared" si="0"/>
        <v>19937.968165198803</v>
      </c>
      <c r="K32" s="9">
        <f t="shared" si="0"/>
        <v>20219.248702843703</v>
      </c>
      <c r="L32" s="71"/>
    </row>
    <row r="33" spans="2:12" ht="15" thickTop="1" x14ac:dyDescent="0.3">
      <c r="B33" s="70"/>
      <c r="L33" s="71"/>
    </row>
    <row r="34" spans="2:12" x14ac:dyDescent="0.3">
      <c r="B34" s="70"/>
      <c r="L34" s="71"/>
    </row>
    <row r="35" spans="2:12" x14ac:dyDescent="0.3">
      <c r="B35" s="70"/>
      <c r="C35" s="85" t="s">
        <v>27</v>
      </c>
      <c r="D35" s="60">
        <v>250000</v>
      </c>
      <c r="E35" s="86" t="s">
        <v>4</v>
      </c>
      <c r="L35" s="71"/>
    </row>
    <row r="36" spans="2:12" x14ac:dyDescent="0.3">
      <c r="B36" s="70"/>
      <c r="C36" s="85" t="s">
        <v>28</v>
      </c>
      <c r="D36" s="60">
        <v>6500</v>
      </c>
      <c r="E36" s="86" t="s">
        <v>29</v>
      </c>
      <c r="L36" s="71"/>
    </row>
    <row r="37" spans="2:12" x14ac:dyDescent="0.3">
      <c r="B37" s="70"/>
      <c r="C37" s="6" t="s">
        <v>30</v>
      </c>
      <c r="D37" s="56">
        <v>18000</v>
      </c>
      <c r="E37" s="86" t="s">
        <v>31</v>
      </c>
      <c r="L37" s="71"/>
    </row>
    <row r="38" spans="2:12" x14ac:dyDescent="0.3">
      <c r="B38" s="70"/>
      <c r="C38" s="6" t="s">
        <v>8</v>
      </c>
      <c r="D38" s="56"/>
      <c r="E38" s="86" t="s">
        <v>64</v>
      </c>
      <c r="L38" s="71"/>
    </row>
    <row r="39" spans="2:12" ht="15" thickBot="1" x14ac:dyDescent="0.35">
      <c r="B39" s="70"/>
      <c r="D39" s="53">
        <f>SUM(D35:D38)</f>
        <v>274500</v>
      </c>
      <c r="E39" s="77"/>
      <c r="L39" s="71"/>
    </row>
    <row r="40" spans="2:12" ht="15" thickTop="1" x14ac:dyDescent="0.3">
      <c r="B40" s="70"/>
      <c r="E40" s="77"/>
      <c r="L40" s="71"/>
    </row>
    <row r="41" spans="2:12" x14ac:dyDescent="0.3">
      <c r="B41" s="70"/>
      <c r="C41" s="85" t="s">
        <v>5</v>
      </c>
      <c r="D41" s="61">
        <v>360</v>
      </c>
      <c r="E41" s="99" t="s">
        <v>9</v>
      </c>
      <c r="L41" s="71"/>
    </row>
    <row r="42" spans="2:12" x14ac:dyDescent="0.3">
      <c r="B42" s="70"/>
      <c r="C42" s="85" t="s">
        <v>6</v>
      </c>
      <c r="D42" s="62">
        <v>5.6500000000000002E-2</v>
      </c>
      <c r="E42" s="99" t="s">
        <v>7</v>
      </c>
      <c r="L42" s="71"/>
    </row>
    <row r="43" spans="2:12" x14ac:dyDescent="0.3">
      <c r="B43" s="70"/>
      <c r="L43" s="71"/>
    </row>
    <row r="44" spans="2:12" ht="15" thickBot="1" x14ac:dyDescent="0.35">
      <c r="B44" s="87"/>
      <c r="C44" s="88"/>
      <c r="D44" s="88"/>
      <c r="E44" s="88"/>
      <c r="F44" s="88"/>
      <c r="G44" s="88"/>
      <c r="H44" s="88"/>
      <c r="I44" s="88"/>
      <c r="J44" s="88"/>
      <c r="K44" s="88"/>
      <c r="L44" s="89"/>
    </row>
    <row r="46" spans="2:12" x14ac:dyDescent="0.3">
      <c r="E46" s="7"/>
    </row>
    <row r="47" spans="2:12" x14ac:dyDescent="0.3">
      <c r="E47" s="11"/>
      <c r="F47" s="12" t="str">
        <f>IFERROR(D51+E48,"")</f>
        <v/>
      </c>
    </row>
    <row r="48" spans="2:12" x14ac:dyDescent="0.3">
      <c r="E48" s="12" t="str">
        <f>IFERROR(PPMT($D$42/12,1,C51,D51),"")</f>
        <v/>
      </c>
      <c r="F48" s="12"/>
    </row>
    <row r="49" spans="3:6" hidden="1" x14ac:dyDescent="0.3">
      <c r="C49" s="6" t="s">
        <v>10</v>
      </c>
      <c r="D49" s="25">
        <f>IFERROR(-PMT(D42/12,D41,D39),"N/A")</f>
        <v>1584.5122424818107</v>
      </c>
      <c r="E49" s="12"/>
      <c r="F49" s="12"/>
    </row>
    <row r="50" spans="3:6" hidden="1" x14ac:dyDescent="0.3">
      <c r="C50" s="6" t="s">
        <v>3</v>
      </c>
      <c r="D50" s="10">
        <f>IFERROR(((D41*D49)/D17),"")</f>
        <v>12.50930717748798</v>
      </c>
      <c r="E50" s="12"/>
      <c r="F50" s="12"/>
    </row>
    <row r="51" spans="3:6" hidden="1" x14ac:dyDescent="0.3">
      <c r="C51" s="6" t="s">
        <v>60</v>
      </c>
      <c r="D51" s="66">
        <f>D39/D17</f>
        <v>6.0197368421052628</v>
      </c>
      <c r="E51" s="12"/>
      <c r="F51" s="12"/>
    </row>
    <row r="52" spans="3:6" hidden="1" x14ac:dyDescent="0.3">
      <c r="C52" s="6" t="s">
        <v>63</v>
      </c>
      <c r="D52" s="26">
        <f>Analysis!E8/'Property Inputs'!D39</f>
        <v>0.10526047358834244</v>
      </c>
      <c r="E52" s="12"/>
      <c r="F52" s="12"/>
    </row>
    <row r="53" spans="3:6" hidden="1" x14ac:dyDescent="0.3">
      <c r="C53" s="6" t="s">
        <v>2</v>
      </c>
      <c r="D53" s="26">
        <f>D17/D39</f>
        <v>0.16612021857923498</v>
      </c>
      <c r="E53" s="12"/>
      <c r="F53" s="12"/>
    </row>
    <row r="54" spans="3:6" x14ac:dyDescent="0.3">
      <c r="D54" s="12"/>
      <c r="E54" s="12"/>
      <c r="F54" s="12"/>
    </row>
    <row r="55" spans="3:6" x14ac:dyDescent="0.3">
      <c r="D55" s="12"/>
      <c r="E55" s="12"/>
      <c r="F55" s="12"/>
    </row>
    <row r="56" spans="3:6" x14ac:dyDescent="0.3">
      <c r="D56" s="12"/>
      <c r="E56" s="12"/>
      <c r="F56" s="12"/>
    </row>
    <row r="57" spans="3:6" x14ac:dyDescent="0.3">
      <c r="D57" s="12"/>
      <c r="E57" s="12"/>
      <c r="F57" s="12"/>
    </row>
    <row r="58" spans="3:6" x14ac:dyDescent="0.3">
      <c r="D58" s="12"/>
      <c r="E58" s="12"/>
      <c r="F58" s="12"/>
    </row>
    <row r="59" spans="3:6" x14ac:dyDescent="0.3">
      <c r="D59" s="12"/>
      <c r="E59" s="12"/>
      <c r="F59" s="12"/>
    </row>
    <row r="60" spans="3:6" x14ac:dyDescent="0.3">
      <c r="D60" s="12"/>
      <c r="E60" s="12"/>
      <c r="F60" s="12"/>
    </row>
    <row r="61" spans="3:6" x14ac:dyDescent="0.3">
      <c r="D61" s="12"/>
      <c r="E61" s="12"/>
      <c r="F61" s="12"/>
    </row>
    <row r="62" spans="3:6" x14ac:dyDescent="0.3">
      <c r="D62" s="12"/>
      <c r="E62" s="12"/>
      <c r="F62" s="12"/>
    </row>
    <row r="63" spans="3:6" x14ac:dyDescent="0.3">
      <c r="D63" s="12"/>
      <c r="E63" s="12"/>
      <c r="F63" s="12"/>
    </row>
    <row r="64" spans="3:6" x14ac:dyDescent="0.3">
      <c r="D64" s="12"/>
      <c r="E64" s="12"/>
      <c r="F64" s="12"/>
    </row>
    <row r="65" spans="4:6" x14ac:dyDescent="0.3">
      <c r="D65" s="12"/>
      <c r="E65" s="12"/>
      <c r="F65" s="12"/>
    </row>
    <row r="66" spans="4:6" x14ac:dyDescent="0.3">
      <c r="D66" s="12"/>
      <c r="E66" s="12"/>
      <c r="F66" s="12"/>
    </row>
    <row r="67" spans="4:6" x14ac:dyDescent="0.3">
      <c r="D67" s="12"/>
      <c r="E67" s="12"/>
      <c r="F67" s="12"/>
    </row>
    <row r="68" spans="4:6" x14ac:dyDescent="0.3">
      <c r="D68" s="12"/>
      <c r="E68" s="12"/>
      <c r="F68" s="12"/>
    </row>
    <row r="69" spans="4:6" x14ac:dyDescent="0.3">
      <c r="D69" s="12"/>
      <c r="E69" s="12"/>
      <c r="F69" s="12"/>
    </row>
    <row r="70" spans="4:6" x14ac:dyDescent="0.3">
      <c r="D70" s="12"/>
      <c r="E70" s="12"/>
      <c r="F70" s="12"/>
    </row>
    <row r="71" spans="4:6" x14ac:dyDescent="0.3">
      <c r="D71" s="12"/>
      <c r="E71" s="12"/>
      <c r="F71" s="12"/>
    </row>
    <row r="72" spans="4:6" x14ac:dyDescent="0.3">
      <c r="D72" s="12"/>
      <c r="E72" s="12"/>
      <c r="F72" s="12"/>
    </row>
    <row r="73" spans="4:6" x14ac:dyDescent="0.3">
      <c r="D73" s="12"/>
      <c r="E73" s="12"/>
      <c r="F73" s="12"/>
    </row>
    <row r="74" spans="4:6" x14ac:dyDescent="0.3">
      <c r="D74" s="12"/>
      <c r="E74" s="12"/>
      <c r="F74" s="12"/>
    </row>
    <row r="75" spans="4:6" x14ac:dyDescent="0.3">
      <c r="D75" s="12"/>
      <c r="E75" s="12"/>
      <c r="F75" s="12"/>
    </row>
    <row r="76" spans="4:6" x14ac:dyDescent="0.3">
      <c r="D76" s="12"/>
      <c r="E76" s="12"/>
      <c r="F76" s="12"/>
    </row>
    <row r="77" spans="4:6" x14ac:dyDescent="0.3">
      <c r="D77" s="12"/>
      <c r="E77" s="12"/>
      <c r="F77" s="12"/>
    </row>
    <row r="78" spans="4:6" x14ac:dyDescent="0.3">
      <c r="D78" s="12"/>
      <c r="E78" s="12"/>
      <c r="F78" s="12"/>
    </row>
    <row r="79" spans="4:6" x14ac:dyDescent="0.3">
      <c r="D79" s="12"/>
      <c r="E79" s="12"/>
      <c r="F79" s="12"/>
    </row>
    <row r="80" spans="4:6" x14ac:dyDescent="0.3">
      <c r="D80" s="12"/>
      <c r="E80" s="12"/>
      <c r="F80" s="12"/>
    </row>
    <row r="81" spans="4:6" x14ac:dyDescent="0.3">
      <c r="D81" s="12"/>
      <c r="E81" s="12"/>
      <c r="F81" s="12"/>
    </row>
    <row r="82" spans="4:6" x14ac:dyDescent="0.3">
      <c r="D82" s="12"/>
      <c r="E82" s="12"/>
      <c r="F82" s="12"/>
    </row>
    <row r="83" spans="4:6" x14ac:dyDescent="0.3">
      <c r="D83" s="12"/>
      <c r="E83" s="12"/>
      <c r="F83" s="12"/>
    </row>
    <row r="84" spans="4:6" x14ac:dyDescent="0.3">
      <c r="D84" s="12"/>
      <c r="E84" s="12"/>
      <c r="F84" s="12"/>
    </row>
    <row r="85" spans="4:6" x14ac:dyDescent="0.3">
      <c r="D85" s="12"/>
      <c r="E85" s="12"/>
      <c r="F85" s="12"/>
    </row>
    <row r="86" spans="4:6" x14ac:dyDescent="0.3">
      <c r="D86" s="12"/>
      <c r="E86" s="12"/>
      <c r="F86" s="12"/>
    </row>
    <row r="87" spans="4:6" x14ac:dyDescent="0.3">
      <c r="D87" s="12"/>
      <c r="E87" s="12"/>
      <c r="F87" s="12"/>
    </row>
    <row r="88" spans="4:6" x14ac:dyDescent="0.3">
      <c r="D88" s="12"/>
      <c r="E88" s="12"/>
      <c r="F88" s="12"/>
    </row>
    <row r="89" spans="4:6" x14ac:dyDescent="0.3">
      <c r="D89" s="12"/>
      <c r="E89" s="12"/>
      <c r="F89" s="12"/>
    </row>
    <row r="90" spans="4:6" x14ac:dyDescent="0.3">
      <c r="D90" s="12"/>
      <c r="E90" s="12"/>
      <c r="F90" s="12"/>
    </row>
    <row r="91" spans="4:6" x14ac:dyDescent="0.3">
      <c r="D91" s="12"/>
      <c r="E91" s="12"/>
      <c r="F91" s="12"/>
    </row>
    <row r="92" spans="4:6" x14ac:dyDescent="0.3">
      <c r="D92" s="12"/>
      <c r="E92" s="12"/>
      <c r="F92" s="12"/>
    </row>
    <row r="93" spans="4:6" x14ac:dyDescent="0.3">
      <c r="D93" s="12"/>
      <c r="E93" s="12"/>
      <c r="F93" s="12"/>
    </row>
    <row r="94" spans="4:6" x14ac:dyDescent="0.3">
      <c r="D94" s="12"/>
      <c r="E94" s="12"/>
      <c r="F94" s="12"/>
    </row>
    <row r="95" spans="4:6" x14ac:dyDescent="0.3">
      <c r="D95" s="12"/>
      <c r="E95" s="12"/>
      <c r="F95" s="12"/>
    </row>
    <row r="96" spans="4:6" x14ac:dyDescent="0.3">
      <c r="D96" s="12"/>
      <c r="E96" s="12"/>
      <c r="F96" s="12"/>
    </row>
    <row r="97" spans="4:6" x14ac:dyDescent="0.3">
      <c r="D97" s="12"/>
      <c r="E97" s="12"/>
      <c r="F97" s="12"/>
    </row>
    <row r="98" spans="4:6" x14ac:dyDescent="0.3">
      <c r="D98" s="12"/>
      <c r="E98" s="12"/>
      <c r="F98" s="12"/>
    </row>
    <row r="99" spans="4:6" x14ac:dyDescent="0.3">
      <c r="D99" s="12"/>
      <c r="E99" s="12"/>
      <c r="F99" s="12"/>
    </row>
    <row r="100" spans="4:6" x14ac:dyDescent="0.3">
      <c r="D100" s="12"/>
      <c r="E100" s="12"/>
      <c r="F100" s="12"/>
    </row>
    <row r="101" spans="4:6" x14ac:dyDescent="0.3">
      <c r="D101" s="12"/>
      <c r="E101" s="12"/>
      <c r="F101" s="12"/>
    </row>
    <row r="102" spans="4:6" x14ac:dyDescent="0.3">
      <c r="D102" s="12"/>
      <c r="E102" s="12"/>
      <c r="F102" s="12"/>
    </row>
    <row r="103" spans="4:6" x14ac:dyDescent="0.3">
      <c r="D103" s="12"/>
      <c r="E103" s="12"/>
      <c r="F103" s="12"/>
    </row>
    <row r="104" spans="4:6" x14ac:dyDescent="0.3">
      <c r="D104" s="12"/>
      <c r="E104" s="12"/>
      <c r="F104" s="12"/>
    </row>
    <row r="105" spans="4:6" x14ac:dyDescent="0.3">
      <c r="D105" s="12"/>
      <c r="E105" s="12"/>
      <c r="F105" s="12"/>
    </row>
    <row r="106" spans="4:6" x14ac:dyDescent="0.3">
      <c r="D106" s="12"/>
      <c r="E106" s="12"/>
      <c r="F106" s="12"/>
    </row>
    <row r="107" spans="4:6" x14ac:dyDescent="0.3">
      <c r="D107" s="12"/>
      <c r="E107" s="12"/>
      <c r="F107" s="12"/>
    </row>
    <row r="108" spans="4:6" x14ac:dyDescent="0.3">
      <c r="D108" s="12"/>
      <c r="E108" s="12"/>
      <c r="F108" s="12"/>
    </row>
    <row r="109" spans="4:6" x14ac:dyDescent="0.3">
      <c r="D109" s="12"/>
      <c r="E109" s="12"/>
      <c r="F109" s="12"/>
    </row>
    <row r="110" spans="4:6" x14ac:dyDescent="0.3">
      <c r="D110" s="12"/>
      <c r="E110" s="12"/>
      <c r="F110" s="12"/>
    </row>
    <row r="111" spans="4:6" x14ac:dyDescent="0.3">
      <c r="D111" s="12"/>
      <c r="E111" s="12"/>
      <c r="F111" s="12"/>
    </row>
    <row r="112" spans="4:6" x14ac:dyDescent="0.3">
      <c r="D112" s="12"/>
      <c r="E112" s="12"/>
      <c r="F112" s="12"/>
    </row>
    <row r="113" spans="4:6" x14ac:dyDescent="0.3">
      <c r="D113" s="12"/>
      <c r="E113" s="12"/>
      <c r="F113" s="12"/>
    </row>
    <row r="114" spans="4:6" x14ac:dyDescent="0.3">
      <c r="D114" s="12"/>
      <c r="E114" s="12"/>
      <c r="F114" s="12"/>
    </row>
    <row r="115" spans="4:6" x14ac:dyDescent="0.3">
      <c r="D115" s="12"/>
      <c r="E115" s="12"/>
      <c r="F115" s="12"/>
    </row>
    <row r="116" spans="4:6" x14ac:dyDescent="0.3">
      <c r="D116" s="12"/>
      <c r="E116" s="12"/>
      <c r="F116" s="12"/>
    </row>
    <row r="117" spans="4:6" x14ac:dyDescent="0.3">
      <c r="D117" s="12"/>
      <c r="E117" s="12"/>
      <c r="F117" s="12"/>
    </row>
    <row r="118" spans="4:6" x14ac:dyDescent="0.3">
      <c r="D118" s="12"/>
      <c r="E118" s="12"/>
      <c r="F118" s="12"/>
    </row>
    <row r="119" spans="4:6" x14ac:dyDescent="0.3">
      <c r="D119" s="12"/>
      <c r="E119" s="12"/>
      <c r="F119" s="12"/>
    </row>
    <row r="120" spans="4:6" x14ac:dyDescent="0.3">
      <c r="D120" s="12"/>
      <c r="E120" s="12"/>
      <c r="F120" s="12"/>
    </row>
    <row r="121" spans="4:6" x14ac:dyDescent="0.3">
      <c r="D121" s="12"/>
      <c r="E121" s="12"/>
      <c r="F121" s="12"/>
    </row>
    <row r="122" spans="4:6" x14ac:dyDescent="0.3">
      <c r="D122" s="12"/>
      <c r="E122" s="12"/>
      <c r="F122" s="12"/>
    </row>
    <row r="123" spans="4:6" x14ac:dyDescent="0.3">
      <c r="D123" s="12"/>
      <c r="E123" s="12"/>
      <c r="F123" s="12"/>
    </row>
    <row r="124" spans="4:6" x14ac:dyDescent="0.3">
      <c r="D124" s="12"/>
      <c r="E124" s="12"/>
      <c r="F124" s="12"/>
    </row>
    <row r="125" spans="4:6" x14ac:dyDescent="0.3">
      <c r="D125" s="12"/>
      <c r="E125" s="12"/>
      <c r="F125" s="12"/>
    </row>
    <row r="126" spans="4:6" x14ac:dyDescent="0.3">
      <c r="D126" s="12"/>
      <c r="E126" s="12"/>
      <c r="F126" s="12"/>
    </row>
    <row r="127" spans="4:6" x14ac:dyDescent="0.3">
      <c r="D127" s="12"/>
      <c r="E127" s="12"/>
      <c r="F127" s="12"/>
    </row>
    <row r="128" spans="4:6" x14ac:dyDescent="0.3">
      <c r="D128" s="12"/>
      <c r="E128" s="12"/>
      <c r="F128" s="12"/>
    </row>
    <row r="129" spans="4:6" x14ac:dyDescent="0.3">
      <c r="D129" s="12"/>
      <c r="E129" s="12"/>
      <c r="F129" s="12"/>
    </row>
    <row r="130" spans="4:6" x14ac:dyDescent="0.3">
      <c r="D130" s="12"/>
      <c r="E130" s="12"/>
      <c r="F130" s="12"/>
    </row>
    <row r="131" spans="4:6" x14ac:dyDescent="0.3">
      <c r="D131" s="12"/>
      <c r="E131" s="12"/>
      <c r="F131" s="12"/>
    </row>
    <row r="132" spans="4:6" x14ac:dyDescent="0.3">
      <c r="D132" s="12"/>
      <c r="E132" s="12"/>
      <c r="F132" s="12"/>
    </row>
    <row r="133" spans="4:6" x14ac:dyDescent="0.3">
      <c r="D133" s="12"/>
      <c r="E133" s="12"/>
    </row>
  </sheetData>
  <conditionalFormatting sqref="C41:E42 C49:D50">
    <cfRule type="expression" dxfId="2" priority="1">
      <formula>$D$9="No"</formula>
    </cfRule>
  </conditionalFormatting>
  <dataValidations count="1">
    <dataValidation type="list" allowBlank="1" showInputMessage="1" showErrorMessage="1" sqref="D9" xr:uid="{5A438CAB-94B0-4F22-B1E3-413B3EE678A5}">
      <formula1>"Yes,No"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0B41-28CA-4326-809A-1F8857665A27}">
  <dimension ref="E3:V33"/>
  <sheetViews>
    <sheetView showGridLines="0" showRowColHeaders="0" zoomScale="70" zoomScaleNormal="70" workbookViewId="0">
      <selection activeCell="AB19" sqref="AB19"/>
    </sheetView>
  </sheetViews>
  <sheetFormatPr defaultRowHeight="18" x14ac:dyDescent="0.5"/>
  <cols>
    <col min="1" max="4" width="8.88671875" style="42"/>
    <col min="5" max="6" width="7.33203125" style="42" customWidth="1"/>
    <col min="7" max="7" width="11.6640625" style="42" customWidth="1"/>
    <col min="8" max="8" width="6.6640625" style="42" customWidth="1"/>
    <col min="9" max="9" width="13.6640625" style="42" customWidth="1"/>
    <col min="10" max="10" width="10.33203125" style="42" customWidth="1"/>
    <col min="11" max="11" width="8.6640625" style="42" customWidth="1"/>
    <col min="12" max="15" width="8.88671875" style="42"/>
    <col min="16" max="16" width="8.44140625" style="42" customWidth="1"/>
    <col min="17" max="20" width="8.88671875" style="42"/>
    <col min="21" max="21" width="10.88671875" style="42" customWidth="1"/>
    <col min="22" max="22" width="10.44140625" style="42" customWidth="1"/>
    <col min="23" max="16384" width="8.88671875" style="42"/>
  </cols>
  <sheetData>
    <row r="3" spans="5:22" ht="18.600000000000001" thickBot="1" x14ac:dyDescent="0.55000000000000004"/>
    <row r="4" spans="5:22" x14ac:dyDescent="0.5">
      <c r="E4" s="43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5"/>
    </row>
    <row r="5" spans="5:22" ht="22.2" x14ac:dyDescent="0.5">
      <c r="E5" s="46"/>
      <c r="J5" s="90"/>
      <c r="O5" s="91"/>
      <c r="V5" s="48"/>
    </row>
    <row r="6" spans="5:22" x14ac:dyDescent="0.5">
      <c r="E6" s="46"/>
      <c r="V6" s="48"/>
    </row>
    <row r="7" spans="5:22" x14ac:dyDescent="0.5">
      <c r="E7" s="46"/>
      <c r="I7" s="92"/>
      <c r="L7" s="93"/>
      <c r="M7" s="47"/>
      <c r="R7" s="47"/>
      <c r="V7" s="48"/>
    </row>
    <row r="8" spans="5:22" x14ac:dyDescent="0.5">
      <c r="E8" s="46"/>
      <c r="V8" s="48"/>
    </row>
    <row r="9" spans="5:22" x14ac:dyDescent="0.5">
      <c r="E9" s="46"/>
      <c r="V9" s="48"/>
    </row>
    <row r="10" spans="5:22" x14ac:dyDescent="0.5">
      <c r="E10" s="46"/>
      <c r="H10" s="47"/>
      <c r="I10" s="47"/>
      <c r="V10" s="48"/>
    </row>
    <row r="11" spans="5:22" x14ac:dyDescent="0.5">
      <c r="E11" s="46"/>
      <c r="V11" s="48"/>
    </row>
    <row r="12" spans="5:22" x14ac:dyDescent="0.5">
      <c r="E12" s="46"/>
      <c r="V12" s="48"/>
    </row>
    <row r="13" spans="5:22" x14ac:dyDescent="0.5">
      <c r="E13" s="46"/>
      <c r="V13" s="48"/>
    </row>
    <row r="14" spans="5:22" x14ac:dyDescent="0.5">
      <c r="E14" s="46"/>
      <c r="V14" s="48"/>
    </row>
    <row r="15" spans="5:22" x14ac:dyDescent="0.5">
      <c r="E15" s="46"/>
      <c r="V15" s="48"/>
    </row>
    <row r="16" spans="5:22" x14ac:dyDescent="0.5">
      <c r="E16" s="46"/>
      <c r="V16" s="48"/>
    </row>
    <row r="17" spans="5:22" x14ac:dyDescent="0.5">
      <c r="E17" s="46"/>
      <c r="V17" s="48"/>
    </row>
    <row r="18" spans="5:22" x14ac:dyDescent="0.5">
      <c r="E18" s="46"/>
      <c r="V18" s="48"/>
    </row>
    <row r="19" spans="5:22" x14ac:dyDescent="0.5">
      <c r="E19" s="46"/>
      <c r="V19" s="48"/>
    </row>
    <row r="20" spans="5:22" x14ac:dyDescent="0.5">
      <c r="E20" s="46"/>
      <c r="V20" s="48"/>
    </row>
    <row r="21" spans="5:22" x14ac:dyDescent="0.5">
      <c r="E21" s="46"/>
      <c r="V21" s="48"/>
    </row>
    <row r="22" spans="5:22" x14ac:dyDescent="0.5">
      <c r="E22" s="46"/>
      <c r="V22" s="48"/>
    </row>
    <row r="23" spans="5:22" x14ac:dyDescent="0.5">
      <c r="E23" s="46"/>
      <c r="V23" s="48"/>
    </row>
    <row r="24" spans="5:22" x14ac:dyDescent="0.5">
      <c r="E24" s="46"/>
      <c r="V24" s="48"/>
    </row>
    <row r="25" spans="5:22" x14ac:dyDescent="0.5">
      <c r="E25" s="46"/>
      <c r="V25" s="48"/>
    </row>
    <row r="26" spans="5:22" x14ac:dyDescent="0.5">
      <c r="E26" s="46"/>
      <c r="V26" s="48"/>
    </row>
    <row r="27" spans="5:22" x14ac:dyDescent="0.5">
      <c r="E27" s="46"/>
      <c r="V27" s="48"/>
    </row>
    <row r="28" spans="5:22" x14ac:dyDescent="0.5">
      <c r="E28" s="46"/>
      <c r="V28" s="48"/>
    </row>
    <row r="29" spans="5:22" x14ac:dyDescent="0.5">
      <c r="E29" s="46"/>
      <c r="V29" s="48"/>
    </row>
    <row r="30" spans="5:22" x14ac:dyDescent="0.5">
      <c r="E30" s="46"/>
      <c r="V30" s="48"/>
    </row>
    <row r="31" spans="5:22" x14ac:dyDescent="0.5">
      <c r="E31" s="46"/>
      <c r="V31" s="48"/>
    </row>
    <row r="32" spans="5:22" x14ac:dyDescent="0.5">
      <c r="E32" s="46"/>
      <c r="V32" s="48"/>
    </row>
    <row r="33" spans="5:22" ht="18.600000000000001" thickBot="1" x14ac:dyDescent="0.55000000000000004">
      <c r="E33" s="49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1"/>
    </row>
  </sheetData>
  <pageMargins left="0.7" right="0.7" top="0.75" bottom="0.75" header="0.3" footer="0.3"/>
  <pageSetup scale="40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14FF6-D7A6-4434-82E2-79EDF68D6889}">
  <dimension ref="B1:O42"/>
  <sheetViews>
    <sheetView showGridLines="0" showRowColHeaders="0" zoomScale="70" zoomScaleNormal="70" workbookViewId="0">
      <selection activeCell="S12" sqref="S12"/>
    </sheetView>
  </sheetViews>
  <sheetFormatPr defaultRowHeight="18" x14ac:dyDescent="0.5"/>
  <cols>
    <col min="2" max="2" width="12" customWidth="1"/>
    <col min="3" max="3" width="16.44140625" bestFit="1" customWidth="1"/>
    <col min="4" max="4" width="19.5546875" customWidth="1"/>
    <col min="5" max="5" width="17.21875" customWidth="1"/>
    <col min="6" max="6" width="18.5546875" customWidth="1"/>
    <col min="7" max="7" width="19.44140625" customWidth="1"/>
    <col min="8" max="8" width="21.88671875" customWidth="1"/>
    <col min="9" max="9" width="15.21875" customWidth="1"/>
    <col min="10" max="10" width="22.88671875" bestFit="1" customWidth="1"/>
    <col min="11" max="11" width="19.88671875" customWidth="1"/>
    <col min="12" max="12" width="17.6640625" bestFit="1" customWidth="1"/>
    <col min="13" max="13" width="19.77734375" customWidth="1"/>
    <col min="14" max="14" width="12.33203125" customWidth="1"/>
    <col min="15" max="15" width="16.6640625" customWidth="1"/>
  </cols>
  <sheetData>
    <row r="1" spans="2:15" ht="19.8" x14ac:dyDescent="0.5">
      <c r="C1" s="5"/>
    </row>
    <row r="3" spans="2:15" x14ac:dyDescent="0.5">
      <c r="B3" s="97" t="s">
        <v>52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2:15" x14ac:dyDescent="0.5"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6" spans="2:15" x14ac:dyDescent="0.5">
      <c r="B6" s="18" t="s">
        <v>25</v>
      </c>
      <c r="C6" s="20" t="s">
        <v>32</v>
      </c>
      <c r="D6" s="18" t="s">
        <v>34</v>
      </c>
      <c r="E6" s="18" t="s">
        <v>59</v>
      </c>
      <c r="F6" s="18" t="s">
        <v>33</v>
      </c>
      <c r="G6" s="20" t="s">
        <v>26</v>
      </c>
      <c r="H6" s="18" t="s">
        <v>36</v>
      </c>
      <c r="I6" s="19" t="s">
        <v>50</v>
      </c>
      <c r="J6" s="15" t="s">
        <v>45</v>
      </c>
      <c r="K6" s="15" t="s">
        <v>48</v>
      </c>
      <c r="L6" s="15" t="s">
        <v>46</v>
      </c>
      <c r="M6" s="15" t="s">
        <v>49</v>
      </c>
    </row>
    <row r="7" spans="2:15" x14ac:dyDescent="0.5">
      <c r="B7" s="16"/>
      <c r="C7" s="95"/>
      <c r="D7" s="94"/>
      <c r="F7" s="13"/>
      <c r="H7" s="23"/>
      <c r="J7" s="16"/>
      <c r="K7" s="21"/>
      <c r="L7" s="16"/>
      <c r="M7" s="16"/>
    </row>
    <row r="8" spans="2:15" x14ac:dyDescent="0.5">
      <c r="B8" s="16">
        <f>YEAR('Property Inputs'!D6)</f>
        <v>2025</v>
      </c>
      <c r="C8" s="23">
        <f>'Property Inputs'!D17</f>
        <v>45600</v>
      </c>
      <c r="D8" s="17">
        <f>-'Property Inputs'!D32</f>
        <v>-16706</v>
      </c>
      <c r="E8" s="65">
        <f>IFERROR(C8+D8,"")</f>
        <v>28894</v>
      </c>
      <c r="F8" s="14">
        <f>IFERROR(SUMIF('Mortgage Amortization Schedule'!$G:$G,Analysis!B8,'Mortgage Amortization Schedule'!$E:$E),"")</f>
        <v>-3597.0988034350335</v>
      </c>
      <c r="G8" s="4">
        <f>IFERROR((-'Property Inputs'!$D$49*12)-Analysis!F8,"")</f>
        <v>-15417.048106346694</v>
      </c>
      <c r="H8" s="96">
        <f t="shared" ref="H8:H38" si="0">IFERROR(SUM(E8:G8),"")</f>
        <v>9879.853090218272</v>
      </c>
      <c r="I8" s="29">
        <f t="shared" ref="I8:I38" si="1">IFERROR(H8/C8,"")</f>
        <v>0.21666344496092702</v>
      </c>
      <c r="J8" s="23">
        <f>'Property Inputs'!$D$39/27.5</f>
        <v>9981.818181818182</v>
      </c>
      <c r="K8" s="22">
        <f>H8/'Property Inputs'!$D$39</f>
        <v>3.5992178835039239E-2</v>
      </c>
      <c r="L8" s="24">
        <f>(H8/'Property Inputs'!$D$8)/12</f>
        <v>9.4852660236350542E-2</v>
      </c>
      <c r="M8" s="27">
        <f>'Property Inputs'!D39-Analysis!J8</f>
        <v>264518.18181818182</v>
      </c>
      <c r="O8" s="64"/>
    </row>
    <row r="9" spans="2:15" x14ac:dyDescent="0.5">
      <c r="B9" s="16">
        <f t="shared" ref="B9:B14" si="2">B8+1</f>
        <v>2026</v>
      </c>
      <c r="C9" s="23">
        <f>C8*(1+IFERROR(HLOOKUP(Analysis!B9,'Property Inputs'!$F$12:$K$17,6,FALSE),'Property Inputs'!$K$17))</f>
        <v>46512</v>
      </c>
      <c r="D9" s="17">
        <f>-_xlfn.IFNA(HLOOKUP(B9,'Property Inputs'!$F$12:$K$32,21,FALSE),'Property Inputs'!$K$32)</f>
        <v>-17638.120000000003</v>
      </c>
      <c r="E9" s="65">
        <f t="shared" ref="E8:E38" si="3">IFERROR(C9+D9,"")</f>
        <v>28873.879999999997</v>
      </c>
      <c r="F9" s="14">
        <f>IFERROR(SUMIF('Mortgage Amortization Schedule'!$G:$G,Analysis!B9,'Mortgage Amortization Schedule'!$E:$E),"")</f>
        <v>-3805.6813345657688</v>
      </c>
      <c r="G9" s="4">
        <f>IFERROR((-'Property Inputs'!$D$49*12)-Analysis!F9,"")</f>
        <v>-15208.46557521596</v>
      </c>
      <c r="H9" s="96">
        <f t="shared" si="0"/>
        <v>9859.7330902182694</v>
      </c>
      <c r="I9" s="29">
        <f t="shared" si="1"/>
        <v>0.21198256557916817</v>
      </c>
      <c r="J9" s="23">
        <f>'Property Inputs'!$D$39/27.5</f>
        <v>9981.818181818182</v>
      </c>
      <c r="K9" s="22">
        <f>H9/'Property Inputs'!$D$39</f>
        <v>3.5918881931578397E-2</v>
      </c>
      <c r="L9" s="24">
        <f>(H9/'Property Inputs'!$D$8)/12</f>
        <v>9.4659495873831309E-2</v>
      </c>
      <c r="M9" s="28">
        <f>IFERROR(IF(M8-J9&gt;0,M8-J9,""),"")</f>
        <v>254536.36363636365</v>
      </c>
      <c r="O9" s="64"/>
    </row>
    <row r="10" spans="2:15" x14ac:dyDescent="0.5">
      <c r="B10" s="16">
        <f t="shared" si="2"/>
        <v>2027</v>
      </c>
      <c r="C10" s="23">
        <f>C9*(1+IFERROR(HLOOKUP(Analysis!B10,'Property Inputs'!$F$12:$K$17,6,FALSE),'Property Inputs'!$K$17))</f>
        <v>47442.239999999998</v>
      </c>
      <c r="D10" s="17">
        <f>-_xlfn.IFNA(HLOOKUP(B10,'Property Inputs'!$F$12:$K$32,21,FALSE),'Property Inputs'!$K$32)</f>
        <v>-17983.232399999997</v>
      </c>
      <c r="E10" s="65">
        <f t="shared" si="3"/>
        <v>29459.007600000001</v>
      </c>
      <c r="F10" s="14">
        <f>IFERROR(SUMIF('Mortgage Amortization Schedule'!$G:$G,Analysis!B10,'Mortgage Amortization Schedule'!$E:$E),"")</f>
        <v>-4026.3587996058423</v>
      </c>
      <c r="G10" s="4">
        <f>IFERROR((-'Property Inputs'!$D$49*12)-Analysis!F10,"")</f>
        <v>-14987.788110175887</v>
      </c>
      <c r="H10" s="96">
        <f t="shared" si="0"/>
        <v>10444.860690218273</v>
      </c>
      <c r="I10" s="29">
        <f t="shared" si="1"/>
        <v>0.22015951797845704</v>
      </c>
      <c r="J10" s="23">
        <f>'Property Inputs'!$D$39/27.5</f>
        <v>9981.818181818182</v>
      </c>
      <c r="K10" s="22">
        <f>H10/'Property Inputs'!$D$39</f>
        <v>3.8050494317735058E-2</v>
      </c>
      <c r="L10" s="24">
        <f>(H10/'Property Inputs'!$D$8)/12</f>
        <v>0.10027708035923842</v>
      </c>
      <c r="M10" s="28">
        <f t="shared" ref="M10:M33" si="4">IFERROR(IF(M9-J10&gt;0,M9-J10,""),"")</f>
        <v>244554.54545454547</v>
      </c>
      <c r="O10" s="64"/>
    </row>
    <row r="11" spans="2:15" x14ac:dyDescent="0.5">
      <c r="B11" s="16">
        <f t="shared" si="2"/>
        <v>2028</v>
      </c>
      <c r="C11" s="23">
        <f>C10*(1+IFERROR(HLOOKUP(Analysis!B11,'Property Inputs'!$F$12:$K$17,6,FALSE),'Property Inputs'!$K$17))</f>
        <v>49339.929600000003</v>
      </c>
      <c r="D11" s="17">
        <f>-_xlfn.IFNA(HLOOKUP(B11,'Property Inputs'!$F$12:$K$32,21,FALSE),'Property Inputs'!$K$32)</f>
        <v>-18737.305548</v>
      </c>
      <c r="E11" s="65">
        <f t="shared" si="3"/>
        <v>30602.624052000003</v>
      </c>
      <c r="F11" s="14">
        <f>IFERROR(SUMIF('Mortgage Amortization Schedule'!$G:$G,Analysis!B11,'Mortgage Amortization Schedule'!$E:$E),"")</f>
        <v>-4259.8325392930319</v>
      </c>
      <c r="G11" s="4">
        <f>IFERROR((-'Property Inputs'!$D$49*12)-Analysis!F11,"")</f>
        <v>-14754.314370488697</v>
      </c>
      <c r="H11" s="96">
        <f t="shared" si="0"/>
        <v>11588.477142218275</v>
      </c>
      <c r="I11" s="29">
        <f t="shared" si="1"/>
        <v>0.23487015964891597</v>
      </c>
      <c r="J11" s="23">
        <f>'Property Inputs'!$D$39/27.5</f>
        <v>9981.818181818182</v>
      </c>
      <c r="K11" s="22">
        <f>H11/'Property Inputs'!$D$39</f>
        <v>4.2216674470740526E-2</v>
      </c>
      <c r="L11" s="24">
        <f>(H11/'Property Inputs'!$D$8)/12</f>
        <v>0.11125650098135825</v>
      </c>
      <c r="M11" s="28">
        <f t="shared" si="4"/>
        <v>234572.72727272729</v>
      </c>
      <c r="O11" s="64"/>
    </row>
    <row r="12" spans="2:15" x14ac:dyDescent="0.5">
      <c r="B12" s="16">
        <f t="shared" si="2"/>
        <v>2029</v>
      </c>
      <c r="C12" s="23">
        <f>C11*(1+IFERROR(HLOOKUP(Analysis!B12,'Property Inputs'!$F$12:$K$17,6,FALSE),'Property Inputs'!$K$17))</f>
        <v>47366.332416000005</v>
      </c>
      <c r="D12" s="17">
        <f>-_xlfn.IFNA(HLOOKUP(B12,'Property Inputs'!$F$12:$K$32,21,FALSE),'Property Inputs'!$K$32)</f>
        <v>-19085.36310396</v>
      </c>
      <c r="E12" s="65">
        <f t="shared" si="3"/>
        <v>28280.969312040004</v>
      </c>
      <c r="F12" s="14">
        <f>IFERROR(SUMIF('Mortgage Amortization Schedule'!$G:$G,Analysis!B12,'Mortgage Amortization Schedule'!$E:$E),"")</f>
        <v>-4506.8445625352952</v>
      </c>
      <c r="G12" s="4">
        <f>IFERROR((-'Property Inputs'!$D$49*12)-Analysis!F12,"")</f>
        <v>-14507.302347246434</v>
      </c>
      <c r="H12" s="96">
        <f t="shared" si="0"/>
        <v>9266.8224022582763</v>
      </c>
      <c r="I12" s="29">
        <f t="shared" si="1"/>
        <v>0.19564154388968505</v>
      </c>
      <c r="J12" s="23">
        <f>'Property Inputs'!$D$39/27.5</f>
        <v>9981.818181818182</v>
      </c>
      <c r="K12" s="22">
        <f>H12/'Property Inputs'!$D$39</f>
        <v>3.3758915855221408E-2</v>
      </c>
      <c r="L12" s="24">
        <f>(H12/'Property Inputs'!$D$8)/12</f>
        <v>8.8967188961773011E-2</v>
      </c>
      <c r="M12" s="28">
        <f t="shared" si="4"/>
        <v>224590.90909090912</v>
      </c>
      <c r="O12" s="64"/>
    </row>
    <row r="13" spans="2:15" x14ac:dyDescent="0.5">
      <c r="B13" s="16">
        <f t="shared" si="2"/>
        <v>2030</v>
      </c>
      <c r="C13" s="23">
        <f>C12*(1+IFERROR(HLOOKUP(Analysis!B13,'Property Inputs'!$F$12:$K$17,6,FALSE),'Property Inputs'!$K$17))</f>
        <v>50208.312360960008</v>
      </c>
      <c r="D13" s="17">
        <f>-_xlfn.IFNA(HLOOKUP(B13,'Property Inputs'!$F$12:$K$32,21,FALSE),'Property Inputs'!$K$32)</f>
        <v>-19937.968165198803</v>
      </c>
      <c r="E13" s="65">
        <f t="shared" si="3"/>
        <v>30270.344195761205</v>
      </c>
      <c r="F13" s="14">
        <f>IFERROR(SUMIF('Mortgage Amortization Schedule'!$G:$G,Analysis!B13,'Mortgage Amortization Schedule'!$E:$E),"")</f>
        <v>-4768.179904608387</v>
      </c>
      <c r="G13" s="4">
        <f>IFERROR((-'Property Inputs'!$D$49*12)-Analysis!F13,"")</f>
        <v>-14245.967005173341</v>
      </c>
      <c r="H13" s="96">
        <f t="shared" si="0"/>
        <v>11256.197285979477</v>
      </c>
      <c r="I13" s="29">
        <f t="shared" si="1"/>
        <v>0.22418991510919314</v>
      </c>
      <c r="J13" s="23">
        <f>'Property Inputs'!$D$39/27.5</f>
        <v>9981.818181818182</v>
      </c>
      <c r="K13" s="22">
        <f>H13/'Property Inputs'!$D$39</f>
        <v>4.1006183191182065E-2</v>
      </c>
      <c r="L13" s="24">
        <f>(H13/'Property Inputs'!$D$8)/12</f>
        <v>0.10806641019565549</v>
      </c>
      <c r="M13" s="28">
        <f t="shared" si="4"/>
        <v>214609.09090909094</v>
      </c>
      <c r="O13" s="64"/>
    </row>
    <row r="14" spans="2:15" x14ac:dyDescent="0.5">
      <c r="B14" s="16">
        <f t="shared" si="2"/>
        <v>2031</v>
      </c>
      <c r="C14" s="23">
        <f>C13*(1+IFERROR(HLOOKUP(Analysis!B14,'Property Inputs'!$F$12:$K$17,6,FALSE),'Property Inputs'!$K$17))</f>
        <v>50710.395484569606</v>
      </c>
      <c r="D14" s="17">
        <f>-_xlfn.IFNA(HLOOKUP(B14,'Property Inputs'!$F$12:$K$32,21,FALSE),'Property Inputs'!$K$32)</f>
        <v>-20219.248702843703</v>
      </c>
      <c r="E14" s="65">
        <f t="shared" si="3"/>
        <v>30491.146781725904</v>
      </c>
      <c r="F14" s="14">
        <f>IFERROR(SUMIF('Mortgage Amortization Schedule'!$G:$G,Analysis!B14,'Mortgage Amortization Schedule'!$E:$E),"")</f>
        <v>-5044.6691220967086</v>
      </c>
      <c r="G14" s="4">
        <f>IFERROR((-'Property Inputs'!$D$49*12)-Analysis!F14,"")</f>
        <v>-13969.47778768502</v>
      </c>
      <c r="H14" s="96">
        <f t="shared" si="0"/>
        <v>11476.999871944176</v>
      </c>
      <c r="I14" s="29">
        <f t="shared" si="1"/>
        <v>0.22632440079147972</v>
      </c>
      <c r="J14" s="23">
        <f>'Property Inputs'!$D$39/27.5</f>
        <v>9981.818181818182</v>
      </c>
      <c r="K14" s="22">
        <f>H14/'Property Inputs'!$D$39</f>
        <v>4.1810564196517942E-2</v>
      </c>
      <c r="L14" s="24">
        <f>(H14/'Property Inputs'!$D$8)/12</f>
        <v>0.1101862506907083</v>
      </c>
      <c r="M14" s="28">
        <f t="shared" si="4"/>
        <v>204627.27272727276</v>
      </c>
      <c r="O14" s="64"/>
    </row>
    <row r="15" spans="2:15" x14ac:dyDescent="0.5">
      <c r="B15" s="16">
        <f t="shared" ref="B15:B24" si="5">B14+1</f>
        <v>2032</v>
      </c>
      <c r="C15" s="23">
        <f>C14*(1+IFERROR(HLOOKUP(Analysis!B15,'Property Inputs'!$F$12:$K$17,6,FALSE),'Property Inputs'!$K$17))</f>
        <v>51217.499439415304</v>
      </c>
      <c r="D15" s="17">
        <f>-_xlfn.IFNA(HLOOKUP(B15,'Property Inputs'!$F$12:$K$32,21,FALSE),'Property Inputs'!$K$32)</f>
        <v>-20219.248702843703</v>
      </c>
      <c r="E15" s="65">
        <f t="shared" si="3"/>
        <v>30998.250736571601</v>
      </c>
      <c r="F15" s="14">
        <f>IFERROR(SUMIF('Mortgage Amortization Schedule'!$G:$G,Analysis!B15,'Mortgage Amortization Schedule'!$E:$E),"")</f>
        <v>-5337.1909325065808</v>
      </c>
      <c r="G15" s="4">
        <f>IFERROR((-'Property Inputs'!$D$49*12)-Analysis!F15,"")</f>
        <v>-13676.955977275147</v>
      </c>
      <c r="H15" s="96">
        <f t="shared" si="0"/>
        <v>11984.103826789875</v>
      </c>
      <c r="I15" s="29">
        <f t="shared" si="1"/>
        <v>0.2339845552390889</v>
      </c>
      <c r="J15" s="23">
        <f>'Property Inputs'!$D$39/27.5</f>
        <v>9981.818181818182</v>
      </c>
      <c r="K15" s="22">
        <f>H15/'Property Inputs'!$D$39</f>
        <v>4.3657937438214479E-2</v>
      </c>
      <c r="L15" s="24">
        <f>(H15/'Property Inputs'!$D$8)/12</f>
        <v>0.11505476024183826</v>
      </c>
      <c r="M15" s="28">
        <f t="shared" si="4"/>
        <v>194645.45454545459</v>
      </c>
      <c r="O15" s="64"/>
    </row>
    <row r="16" spans="2:15" x14ac:dyDescent="0.5">
      <c r="B16" s="16">
        <f t="shared" si="5"/>
        <v>2033</v>
      </c>
      <c r="C16" s="23">
        <f>C15*(1+IFERROR(HLOOKUP(Analysis!B16,'Property Inputs'!$F$12:$K$17,6,FALSE),'Property Inputs'!$K$17))</f>
        <v>51729.674433809458</v>
      </c>
      <c r="D16" s="17">
        <f>-_xlfn.IFNA(HLOOKUP(B16,'Property Inputs'!$F$12:$K$32,21,FALSE),'Property Inputs'!$K$32)</f>
        <v>-20219.248702843703</v>
      </c>
      <c r="E16" s="65">
        <f t="shared" si="3"/>
        <v>31510.425730965755</v>
      </c>
      <c r="F16" s="14">
        <f>IFERROR(SUMIF('Mortgage Amortization Schedule'!$G:$G,Analysis!B16,'Mortgage Amortization Schedule'!$E:$E),"")</f>
        <v>-5646.6750069409954</v>
      </c>
      <c r="G16" s="4">
        <f>IFERROR((-'Property Inputs'!$D$49*12)-Analysis!F16,"")</f>
        <v>-13367.471902840733</v>
      </c>
      <c r="H16" s="96">
        <f t="shared" si="0"/>
        <v>12496.278821184025</v>
      </c>
      <c r="I16" s="29">
        <f t="shared" si="1"/>
        <v>0.2415688665733553</v>
      </c>
      <c r="J16" s="23">
        <f>'Property Inputs'!$D$39/27.5</f>
        <v>9981.818181818182</v>
      </c>
      <c r="K16" s="22">
        <f>H16/'Property Inputs'!$D$39</f>
        <v>4.5523784412327961E-2</v>
      </c>
      <c r="L16" s="24">
        <f>(H16/'Property Inputs'!$D$8)/12</f>
        <v>0.1199719548884795</v>
      </c>
      <c r="M16" s="28">
        <f t="shared" si="4"/>
        <v>184663.63636363641</v>
      </c>
      <c r="O16" s="64"/>
    </row>
    <row r="17" spans="2:15" x14ac:dyDescent="0.5">
      <c r="B17" s="16">
        <f t="shared" si="5"/>
        <v>2034</v>
      </c>
      <c r="C17" s="23">
        <f>C16*(1+IFERROR(HLOOKUP(Analysis!B17,'Property Inputs'!$F$12:$K$17,6,FALSE),'Property Inputs'!$K$17))</f>
        <v>52246.971178147556</v>
      </c>
      <c r="D17" s="17">
        <f>-_xlfn.IFNA(HLOOKUP(B17,'Property Inputs'!$F$12:$K$32,21,FALSE),'Property Inputs'!$K$32)</f>
        <v>-20219.248702843703</v>
      </c>
      <c r="E17" s="65">
        <f t="shared" si="3"/>
        <v>32027.722475303854</v>
      </c>
      <c r="F17" s="14">
        <f>IFERROR(SUMIF('Mortgage Amortization Schedule'!$G:$G,Analysis!B17,'Mortgage Amortization Schedule'!$E:$E),"")</f>
        <v>-5974.1049247113078</v>
      </c>
      <c r="G17" s="4">
        <f>IFERROR((-'Property Inputs'!$D$49*12)-Analysis!F17,"")</f>
        <v>-13040.04198507042</v>
      </c>
      <c r="H17" s="96">
        <f t="shared" si="0"/>
        <v>13013.575565522126</v>
      </c>
      <c r="I17" s="29">
        <f t="shared" si="1"/>
        <v>0.24907808571619344</v>
      </c>
      <c r="J17" s="23">
        <f>'Property Inputs'!$D$39/27.5</f>
        <v>9981.818181818182</v>
      </c>
      <c r="K17" s="22">
        <f>H17/'Property Inputs'!$D$39</f>
        <v>4.7408289856182603E-2</v>
      </c>
      <c r="L17" s="24">
        <f>(H17/'Property Inputs'!$D$8)/12</f>
        <v>0.12493832148158723</v>
      </c>
      <c r="M17" s="28">
        <f t="shared" si="4"/>
        <v>174681.81818181823</v>
      </c>
      <c r="O17" s="64"/>
    </row>
    <row r="18" spans="2:15" x14ac:dyDescent="0.5">
      <c r="B18" s="16">
        <f t="shared" si="5"/>
        <v>2035</v>
      </c>
      <c r="C18" s="23">
        <f>C17*(1+IFERROR(HLOOKUP(Analysis!B18,'Property Inputs'!$F$12:$K$17,6,FALSE),'Property Inputs'!$K$17))</f>
        <v>52769.440889929036</v>
      </c>
      <c r="D18" s="17">
        <f>-_xlfn.IFNA(HLOOKUP(B18,'Property Inputs'!$F$12:$K$32,21,FALSE),'Property Inputs'!$K$32)</f>
        <v>-20219.248702843703</v>
      </c>
      <c r="E18" s="65">
        <f t="shared" si="3"/>
        <v>32550.192187085333</v>
      </c>
      <c r="F18" s="14">
        <f>IFERROR(SUMIF('Mortgage Amortization Schedule'!$G:$G,Analysis!B18,'Mortgage Amortization Schedule'!$E:$E),"")</f>
        <v>-6320.5212992759807</v>
      </c>
      <c r="G18" s="4">
        <f>IFERROR((-'Property Inputs'!$D$49*12)-Analysis!F18,"")</f>
        <v>-12693.625610505747</v>
      </c>
      <c r="H18" s="96">
        <f t="shared" si="0"/>
        <v>13536.045277303605</v>
      </c>
      <c r="I18" s="29">
        <f t="shared" si="1"/>
        <v>0.25651295615464703</v>
      </c>
      <c r="J18" s="23">
        <f>'Property Inputs'!$D$39/27.5</f>
        <v>9981.818181818182</v>
      </c>
      <c r="K18" s="22">
        <f>H18/'Property Inputs'!$D$39</f>
        <v>4.9311640354475793E-2</v>
      </c>
      <c r="L18" s="24">
        <f>(H18/'Property Inputs'!$D$8)/12</f>
        <v>0.129954351740626</v>
      </c>
      <c r="M18" s="28">
        <f t="shared" si="4"/>
        <v>164700.00000000006</v>
      </c>
      <c r="O18" s="64"/>
    </row>
    <row r="19" spans="2:15" x14ac:dyDescent="0.5">
      <c r="B19" s="16">
        <f t="shared" si="5"/>
        <v>2036</v>
      </c>
      <c r="C19" s="23">
        <f>C18*(1+IFERROR(HLOOKUP(Analysis!B19,'Property Inputs'!$F$12:$K$17,6,FALSE),'Property Inputs'!$K$17))</f>
        <v>53297.135298828325</v>
      </c>
      <c r="D19" s="17">
        <f>-_xlfn.IFNA(HLOOKUP(B19,'Property Inputs'!$F$12:$K$32,21,FALSE),'Property Inputs'!$K$32)</f>
        <v>-20219.248702843703</v>
      </c>
      <c r="E19" s="65">
        <f t="shared" si="3"/>
        <v>33077.886595984623</v>
      </c>
      <c r="F19" s="14">
        <f>IFERROR(SUMIF('Mortgage Amortization Schedule'!$G:$G,Analysis!B19,'Mortgage Amortization Schedule'!$E:$E),"")</f>
        <v>-6687.0250854410297</v>
      </c>
      <c r="G19" s="4">
        <f>IFERROR((-'Property Inputs'!$D$49*12)-Analysis!F19,"")</f>
        <v>-12327.121824340698</v>
      </c>
      <c r="H19" s="96">
        <f t="shared" si="0"/>
        <v>14063.739686202895</v>
      </c>
      <c r="I19" s="29">
        <f t="shared" si="1"/>
        <v>0.26387421401450201</v>
      </c>
      <c r="J19" s="23">
        <f>'Property Inputs'!$D$39/27.5</f>
        <v>9981.818181818182</v>
      </c>
      <c r="K19" s="22">
        <f>H19/'Property Inputs'!$D$39</f>
        <v>5.1234024357751894E-2</v>
      </c>
      <c r="L19" s="24">
        <f>(H19/'Property Inputs'!$D$8)/12</f>
        <v>0.13502054230225513</v>
      </c>
      <c r="M19" s="28">
        <f t="shared" si="4"/>
        <v>154718.18181818188</v>
      </c>
      <c r="O19" s="64"/>
    </row>
    <row r="20" spans="2:15" x14ac:dyDescent="0.5">
      <c r="B20" s="16">
        <f t="shared" si="5"/>
        <v>2037</v>
      </c>
      <c r="C20" s="23">
        <f>C19*(1+IFERROR(HLOOKUP(Analysis!B20,'Property Inputs'!$F$12:$K$17,6,FALSE),'Property Inputs'!$K$17))</f>
        <v>53830.106651816612</v>
      </c>
      <c r="D20" s="17">
        <f>-_xlfn.IFNA(HLOOKUP(B20,'Property Inputs'!$F$12:$K$32,21,FALSE),'Property Inputs'!$K$32)</f>
        <v>-20219.248702843703</v>
      </c>
      <c r="E20" s="65">
        <f t="shared" si="3"/>
        <v>33610.857948972909</v>
      </c>
      <c r="F20" s="14">
        <f>IFERROR(SUMIF('Mortgage Amortization Schedule'!$G:$G,Analysis!B20,'Mortgage Amortization Schedule'!$E:$E),"")</f>
        <v>-7074.7810783328732</v>
      </c>
      <c r="G20" s="4">
        <f>IFERROR((-'Property Inputs'!$D$49*12)-Analysis!F20,"")</f>
        <v>-11939.365831448855</v>
      </c>
      <c r="H20" s="96">
        <f t="shared" si="0"/>
        <v>14596.711039191179</v>
      </c>
      <c r="I20" s="29">
        <f t="shared" si="1"/>
        <v>0.27116258813317029</v>
      </c>
      <c r="J20" s="23">
        <f>'Property Inputs'!$D$39/27.5</f>
        <v>9981.818181818182</v>
      </c>
      <c r="K20" s="22">
        <f>H20/'Property Inputs'!$D$39</f>
        <v>5.3175632201060759E-2</v>
      </c>
      <c r="L20" s="24">
        <f>(H20/'Property Inputs'!$D$8)/12</f>
        <v>0.14013739476950057</v>
      </c>
      <c r="M20" s="28">
        <f t="shared" si="4"/>
        <v>144736.36363636371</v>
      </c>
      <c r="O20" s="64"/>
    </row>
    <row r="21" spans="2:15" x14ac:dyDescent="0.5">
      <c r="B21" s="16">
        <f t="shared" si="5"/>
        <v>2038</v>
      </c>
      <c r="C21" s="23">
        <f>C20*(1+IFERROR(HLOOKUP(Analysis!B21,'Property Inputs'!$F$12:$K$17,6,FALSE),'Property Inputs'!$K$17))</f>
        <v>54368.407718334776</v>
      </c>
      <c r="D21" s="17">
        <f>-_xlfn.IFNA(HLOOKUP(B21,'Property Inputs'!$F$12:$K$32,21,FALSE),'Property Inputs'!$K$32)</f>
        <v>-20219.248702843703</v>
      </c>
      <c r="E21" s="65">
        <f t="shared" si="3"/>
        <v>34149.159015491074</v>
      </c>
      <c r="F21" s="14">
        <f>IFERROR(SUMIF('Mortgage Amortization Schedule'!$G:$G,Analysis!B21,'Mortgage Amortization Schedule'!$E:$E),"")</f>
        <v>-7485.0216152637258</v>
      </c>
      <c r="G21" s="4">
        <f>IFERROR((-'Property Inputs'!$D$49*12)-Analysis!F21,"")</f>
        <v>-11529.125294518002</v>
      </c>
      <c r="H21" s="96">
        <f t="shared" si="0"/>
        <v>15135.012105709346</v>
      </c>
      <c r="I21" s="29">
        <f t="shared" si="1"/>
        <v>0.27837880013185179</v>
      </c>
      <c r="J21" s="23">
        <f>'Property Inputs'!$D$39/27.5</f>
        <v>9981.818181818182</v>
      </c>
      <c r="K21" s="22">
        <f>H21/'Property Inputs'!$D$39</f>
        <v>5.5136656122802719E-2</v>
      </c>
      <c r="L21" s="24">
        <f>(H21/'Property Inputs'!$D$8)/12</f>
        <v>0.14530541576141845</v>
      </c>
      <c r="M21" s="28">
        <f t="shared" si="4"/>
        <v>134754.54545454553</v>
      </c>
      <c r="O21" s="64"/>
    </row>
    <row r="22" spans="2:15" x14ac:dyDescent="0.5">
      <c r="B22" s="16">
        <f t="shared" si="5"/>
        <v>2039</v>
      </c>
      <c r="C22" s="23">
        <f>C21*(1+IFERROR(HLOOKUP(Analysis!B22,'Property Inputs'!$F$12:$K$17,6,FALSE),'Property Inputs'!$K$17))</f>
        <v>54912.091795518121</v>
      </c>
      <c r="D22" s="17">
        <f>-_xlfn.IFNA(HLOOKUP(B22,'Property Inputs'!$F$12:$K$32,21,FALSE),'Property Inputs'!$K$32)</f>
        <v>-20219.248702843703</v>
      </c>
      <c r="E22" s="65">
        <f t="shared" si="3"/>
        <v>34692.843092674419</v>
      </c>
      <c r="F22" s="14">
        <f>IFERROR(SUMIF('Mortgage Amortization Schedule'!$G:$G,Analysis!B22,'Mortgage Amortization Schedule'!$E:$E),"")</f>
        <v>-7919.050492254557</v>
      </c>
      <c r="G22" s="4">
        <f>IFERROR((-'Property Inputs'!$D$49*12)-Analysis!F22,"")</f>
        <v>-11095.096417527171</v>
      </c>
      <c r="H22" s="96">
        <f t="shared" si="0"/>
        <v>15678.696182892689</v>
      </c>
      <c r="I22" s="29">
        <f t="shared" si="1"/>
        <v>0.28552356448698191</v>
      </c>
      <c r="J22" s="23">
        <f>'Property Inputs'!$D$39/27.5</f>
        <v>9981.818181818182</v>
      </c>
      <c r="K22" s="22">
        <f>H22/'Property Inputs'!$D$39</f>
        <v>5.7117290283762071E-2</v>
      </c>
      <c r="L22" s="24">
        <f>(H22/'Property Inputs'!$D$8)/12</f>
        <v>0.15052511696325546</v>
      </c>
      <c r="M22" s="28">
        <f t="shared" si="4"/>
        <v>124772.72727272735</v>
      </c>
      <c r="O22" s="64"/>
    </row>
    <row r="23" spans="2:15" x14ac:dyDescent="0.5">
      <c r="B23" s="16">
        <f t="shared" si="5"/>
        <v>2040</v>
      </c>
      <c r="C23" s="23">
        <f>C22*(1+IFERROR(HLOOKUP(Analysis!B23,'Property Inputs'!$F$12:$K$17,6,FALSE),'Property Inputs'!$K$17))</f>
        <v>55461.212713473302</v>
      </c>
      <c r="D23" s="17">
        <f>-_xlfn.IFNA(HLOOKUP(B23,'Property Inputs'!$F$12:$K$32,21,FALSE),'Property Inputs'!$K$32)</f>
        <v>-20219.248702843703</v>
      </c>
      <c r="E23" s="65">
        <f t="shared" si="3"/>
        <v>35241.964010629599</v>
      </c>
      <c r="F23" s="14">
        <f>IFERROR(SUMIF('Mortgage Amortization Schedule'!$G:$G,Analysis!B23,'Mortgage Amortization Schedule'!$E:$E),"")</f>
        <v>-8378.2471076628408</v>
      </c>
      <c r="G23" s="4">
        <f>IFERROR((-'Property Inputs'!$D$49*12)-Analysis!F23,"")</f>
        <v>-10635.899802118887</v>
      </c>
      <c r="H23" s="96">
        <f t="shared" si="0"/>
        <v>16227.817100847869</v>
      </c>
      <c r="I23" s="29">
        <f t="shared" si="1"/>
        <v>0.29259758860097218</v>
      </c>
      <c r="J23" s="23">
        <f>'Property Inputs'!$D$39/27.5</f>
        <v>9981.818181818182</v>
      </c>
      <c r="K23" s="22">
        <f>H23/'Property Inputs'!$D$39</f>
        <v>5.9117730786331035E-2</v>
      </c>
      <c r="L23" s="24">
        <f>(H23/'Property Inputs'!$D$8)/12</f>
        <v>0.15579701517711089</v>
      </c>
      <c r="M23" s="28">
        <f t="shared" si="4"/>
        <v>114790.90909090918</v>
      </c>
      <c r="O23" s="64"/>
    </row>
    <row r="24" spans="2:15" x14ac:dyDescent="0.5">
      <c r="B24" s="16">
        <f t="shared" si="5"/>
        <v>2041</v>
      </c>
      <c r="C24" s="23">
        <f>C23*(1+IFERROR(HLOOKUP(Analysis!B24,'Property Inputs'!$F$12:$K$17,6,FALSE),'Property Inputs'!$K$17))</f>
        <v>56015.824840608038</v>
      </c>
      <c r="D24" s="17">
        <f>-_xlfn.IFNA(HLOOKUP(B24,'Property Inputs'!$F$12:$K$32,21,FALSE),'Property Inputs'!$K$32)</f>
        <v>-20219.248702843703</v>
      </c>
      <c r="E24" s="65">
        <f t="shared" si="3"/>
        <v>35796.576137764336</v>
      </c>
      <c r="F24" s="14">
        <f>IFERROR(SUMIF('Mortgage Amortization Schedule'!$G:$G,Analysis!B24,'Mortgage Amortization Schedule'!$E:$E),"")</f>
        <v>-8864.0708460839996</v>
      </c>
      <c r="G24" s="4">
        <f>IFERROR((-'Property Inputs'!$D$49*12)-Analysis!F24,"")</f>
        <v>-10150.076063697728</v>
      </c>
      <c r="H24" s="96">
        <f t="shared" si="0"/>
        <v>16782.429227982608</v>
      </c>
      <c r="I24" s="29">
        <f t="shared" si="1"/>
        <v>0.29960157287224976</v>
      </c>
      <c r="J24" s="23">
        <f>'Property Inputs'!$D$39/27.5</f>
        <v>9981.818181818182</v>
      </c>
      <c r="K24" s="22">
        <f>H24/'Property Inputs'!$D$39</f>
        <v>6.1138175693925711E-2</v>
      </c>
      <c r="L24" s="24">
        <f>(H24/'Property Inputs'!$D$8)/12</f>
        <v>0.16112163237310492</v>
      </c>
      <c r="M24" s="28">
        <f t="shared" si="4"/>
        <v>104809.090909091</v>
      </c>
      <c r="O24" s="64"/>
    </row>
    <row r="25" spans="2:15" x14ac:dyDescent="0.5">
      <c r="B25" s="16">
        <f t="shared" ref="B25:B30" si="6">B24+1</f>
        <v>2042</v>
      </c>
      <c r="C25" s="23">
        <f>C24*(1+IFERROR(HLOOKUP(Analysis!B25,'Property Inputs'!$F$12:$K$17,6,FALSE),'Property Inputs'!$K$17))</f>
        <v>56575.983089014117</v>
      </c>
      <c r="D25" s="17">
        <f>-_xlfn.IFNA(HLOOKUP(B25,'Property Inputs'!$F$12:$K$32,21,FALSE),'Property Inputs'!$K$32)</f>
        <v>-20219.248702843703</v>
      </c>
      <c r="E25" s="65">
        <f t="shared" si="3"/>
        <v>36356.734386170414</v>
      </c>
      <c r="F25" s="14">
        <f>IFERROR(SUMIF('Mortgage Amortization Schedule'!$G:$G,Analysis!B25,'Mortgage Amortization Schedule'!$E:$E),"")</f>
        <v>-9378.0657164591976</v>
      </c>
      <c r="G25" s="4">
        <f>IFERROR((-'Property Inputs'!$D$49*12)-Analysis!F25,"")</f>
        <v>-9636.0811933225305</v>
      </c>
      <c r="H25" s="96">
        <f t="shared" si="0"/>
        <v>17342.587476388686</v>
      </c>
      <c r="I25" s="29">
        <f t="shared" si="1"/>
        <v>0.30653621076460369</v>
      </c>
      <c r="J25" s="23">
        <f>'Property Inputs'!$D$39/27.5</f>
        <v>9981.818181818182</v>
      </c>
      <c r="K25" s="22">
        <f>H25/'Property Inputs'!$D$39</f>
        <v>6.3178825050596299E-2</v>
      </c>
      <c r="L25" s="24">
        <f>(H25/'Property Inputs'!$D$8)/12</f>
        <v>0.1664994957410588</v>
      </c>
      <c r="M25" s="28">
        <f t="shared" si="4"/>
        <v>94827.272727272823</v>
      </c>
      <c r="O25" s="64"/>
    </row>
    <row r="26" spans="2:15" x14ac:dyDescent="0.5">
      <c r="B26" s="16">
        <f t="shared" si="6"/>
        <v>2043</v>
      </c>
      <c r="C26" s="23">
        <f>C25*(1+IFERROR(HLOOKUP(Analysis!B26,'Property Inputs'!$F$12:$K$17,6,FALSE),'Property Inputs'!$K$17))</f>
        <v>57141.74291990426</v>
      </c>
      <c r="D26" s="17">
        <f>-_xlfn.IFNA(HLOOKUP(B26,'Property Inputs'!$F$12:$K$32,21,FALSE),'Property Inputs'!$K$32)</f>
        <v>-20219.248702843703</v>
      </c>
      <c r="E26" s="65">
        <f t="shared" si="3"/>
        <v>36922.494217060557</v>
      </c>
      <c r="F26" s="14">
        <f>IFERROR(SUMIF('Mortgage Amortization Schedule'!$G:$G,Analysis!B26,'Mortgage Amortization Schedule'!$E:$E),"")</f>
        <v>-9921.8652591299378</v>
      </c>
      <c r="G26" s="4">
        <f>IFERROR((-'Property Inputs'!$D$49*12)-Analysis!F26,"")</f>
        <v>-9092.2816506517902</v>
      </c>
      <c r="H26" s="96">
        <f t="shared" si="0"/>
        <v>17908.347307278826</v>
      </c>
      <c r="I26" s="29">
        <f t="shared" si="1"/>
        <v>0.3134021888758452</v>
      </c>
      <c r="J26" s="23">
        <f>'Property Inputs'!$D$39/27.5</f>
        <v>9981.818181818182</v>
      </c>
      <c r="K26" s="22">
        <f>H26/'Property Inputs'!$D$39</f>
        <v>6.5239880900833602E-2</v>
      </c>
      <c r="L26" s="24">
        <f>(H26/'Property Inputs'!$D$8)/12</f>
        <v>0.17193113774269228</v>
      </c>
      <c r="M26" s="28">
        <f t="shared" si="4"/>
        <v>84845.454545454646</v>
      </c>
      <c r="O26" s="64"/>
    </row>
    <row r="27" spans="2:15" x14ac:dyDescent="0.5">
      <c r="B27" s="16">
        <f t="shared" si="6"/>
        <v>2044</v>
      </c>
      <c r="C27" s="23">
        <f>C26*(1+IFERROR(HLOOKUP(Analysis!B27,'Property Inputs'!$F$12:$K$17,6,FALSE),'Property Inputs'!$K$17))</f>
        <v>57713.160349103302</v>
      </c>
      <c r="D27" s="17">
        <f>-_xlfn.IFNA(HLOOKUP(B27,'Property Inputs'!$F$12:$K$32,21,FALSE),'Property Inputs'!$K$32)</f>
        <v>-20219.248702843703</v>
      </c>
      <c r="E27" s="65">
        <f t="shared" si="3"/>
        <v>37493.911646259599</v>
      </c>
      <c r="F27" s="14">
        <f>IFERROR(SUMIF('Mortgage Amortization Schedule'!$G:$G,Analysis!B27,'Mortgage Amortization Schedule'!$E:$E),"")</f>
        <v>-10497.197737434715</v>
      </c>
      <c r="G27" s="4">
        <f>IFERROR((-'Property Inputs'!$D$49*12)-Analysis!F27,"")</f>
        <v>-8516.9491723470128</v>
      </c>
      <c r="H27" s="96">
        <f t="shared" si="0"/>
        <v>18479.764736477871</v>
      </c>
      <c r="I27" s="29">
        <f t="shared" si="1"/>
        <v>0.3202001870057874</v>
      </c>
      <c r="J27" s="23">
        <f>'Property Inputs'!$D$39/27.5</f>
        <v>9981.818181818182</v>
      </c>
      <c r="K27" s="22">
        <f>H27/'Property Inputs'!$D$39</f>
        <v>6.7321547309573307E-2</v>
      </c>
      <c r="L27" s="24">
        <f>(H27/'Property Inputs'!$D$8)/12</f>
        <v>0.17741709616434209</v>
      </c>
      <c r="M27" s="28">
        <f t="shared" si="4"/>
        <v>74863.636363636469</v>
      </c>
      <c r="O27" s="64"/>
    </row>
    <row r="28" spans="2:15" x14ac:dyDescent="0.5">
      <c r="B28" s="16">
        <f t="shared" si="6"/>
        <v>2045</v>
      </c>
      <c r="C28" s="23">
        <f>C27*(1+IFERROR(HLOOKUP(Analysis!B28,'Property Inputs'!$F$12:$K$17,6,FALSE),'Property Inputs'!$K$17))</f>
        <v>58290.291952594336</v>
      </c>
      <c r="D28" s="17">
        <f>-_xlfn.IFNA(HLOOKUP(B28,'Property Inputs'!$F$12:$K$32,21,FALSE),'Property Inputs'!$K$32)</f>
        <v>-20219.248702843703</v>
      </c>
      <c r="E28" s="65">
        <f t="shared" si="3"/>
        <v>38071.043249750634</v>
      </c>
      <c r="F28" s="14">
        <f>IFERROR(SUMIF('Mortgage Amortization Schedule'!$G:$G,Analysis!B28,'Mortgage Amortization Schedule'!$E:$E),"")</f>
        <v>-11105.891630347272</v>
      </c>
      <c r="G28" s="4">
        <f>IFERROR((-'Property Inputs'!$D$49*12)-Analysis!F28,"")</f>
        <v>-7908.2552794344556</v>
      </c>
      <c r="H28" s="96">
        <f t="shared" si="0"/>
        <v>19056.896339968906</v>
      </c>
      <c r="I28" s="29">
        <f t="shared" si="1"/>
        <v>0.32693087822355188</v>
      </c>
      <c r="J28" s="23">
        <f>'Property Inputs'!$D$39/27.5</f>
        <v>9981.818181818182</v>
      </c>
      <c r="K28" s="22">
        <f>H28/'Property Inputs'!$D$39</f>
        <v>6.9424030382400387E-2</v>
      </c>
      <c r="L28" s="24">
        <f>(H28/'Property Inputs'!$D$8)/12</f>
        <v>0.18295791417020837</v>
      </c>
      <c r="M28" s="28">
        <f t="shared" si="4"/>
        <v>64881.818181818286</v>
      </c>
      <c r="O28" s="64"/>
    </row>
    <row r="29" spans="2:15" x14ac:dyDescent="0.5">
      <c r="B29" s="16">
        <f t="shared" si="6"/>
        <v>2046</v>
      </c>
      <c r="C29" s="23">
        <f>C28*(1+IFERROR(HLOOKUP(Analysis!B29,'Property Inputs'!$F$12:$K$17,6,FALSE),'Property Inputs'!$K$17))</f>
        <v>58873.194872120279</v>
      </c>
      <c r="D29" s="17">
        <f>-_xlfn.IFNA(HLOOKUP(B29,'Property Inputs'!$F$12:$K$32,21,FALSE),'Property Inputs'!$K$32)</f>
        <v>-20219.248702843703</v>
      </c>
      <c r="E29" s="65">
        <f t="shared" si="3"/>
        <v>38653.946169276576</v>
      </c>
      <c r="F29" s="14">
        <f>IFERROR(SUMIF('Mortgage Amortization Schedule'!$G:$G,Analysis!B29,'Mortgage Amortization Schedule'!$E:$E),"")</f>
        <v>-11749.881443612718</v>
      </c>
      <c r="G29" s="4">
        <f>IFERROR((-'Property Inputs'!$D$49*12)-Analysis!F29,"")</f>
        <v>-7264.2654661690103</v>
      </c>
      <c r="H29" s="96">
        <f t="shared" si="0"/>
        <v>19639.799259494848</v>
      </c>
      <c r="I29" s="29">
        <f t="shared" si="1"/>
        <v>0.33359492893420978</v>
      </c>
      <c r="J29" s="23">
        <f>'Property Inputs'!$D$39/27.5</f>
        <v>9981.818181818182</v>
      </c>
      <c r="K29" s="22">
        <f>H29/'Property Inputs'!$D$39</f>
        <v>7.1547538285955725E-2</v>
      </c>
      <c r="L29" s="24">
        <f>(H29/'Property Inputs'!$D$8)/12</f>
        <v>0.18855414035613335</v>
      </c>
      <c r="M29" s="28">
        <f t="shared" si="4"/>
        <v>54900.000000000102</v>
      </c>
      <c r="O29" s="64"/>
    </row>
    <row r="30" spans="2:15" x14ac:dyDescent="0.5">
      <c r="B30" s="16">
        <f t="shared" si="6"/>
        <v>2047</v>
      </c>
      <c r="C30" s="23">
        <f>C29*(1+IFERROR(HLOOKUP(Analysis!B30,'Property Inputs'!$F$12:$K$17,6,FALSE),'Property Inputs'!$K$17))</f>
        <v>59461.92682084148</v>
      </c>
      <c r="D30" s="17">
        <f>-_xlfn.IFNA(HLOOKUP(B30,'Property Inputs'!$F$12:$K$32,21,FALSE),'Property Inputs'!$K$32)</f>
        <v>-20219.248702843703</v>
      </c>
      <c r="E30" s="65">
        <f t="shared" si="3"/>
        <v>39242.678117997777</v>
      </c>
      <c r="F30" s="14">
        <f>IFERROR(SUMIF('Mortgage Amortization Schedule'!$G:$G,Analysis!B30,'Mortgage Amortization Schedule'!$E:$E),"")</f>
        <v>-12431.213857850107</v>
      </c>
      <c r="G30" s="4">
        <f>IFERROR((-'Property Inputs'!$D$49*12)-Analysis!F30,"")</f>
        <v>-6582.9330519316209</v>
      </c>
      <c r="H30" s="96">
        <f t="shared" si="0"/>
        <v>20228.531208216049</v>
      </c>
      <c r="I30" s="29">
        <f t="shared" si="1"/>
        <v>0.34019299894476213</v>
      </c>
      <c r="J30" s="23">
        <f>'Property Inputs'!$D$39/27.5</f>
        <v>9981.818181818182</v>
      </c>
      <c r="K30" s="22">
        <f>H30/'Property Inputs'!$D$39</f>
        <v>7.3692281268546628E-2</v>
      </c>
      <c r="L30" s="24">
        <f>(H30/'Property Inputs'!$D$8)/12</f>
        <v>0.19420632880391753</v>
      </c>
      <c r="M30" s="28">
        <f t="shared" si="4"/>
        <v>44918.181818181918</v>
      </c>
      <c r="O30" s="64"/>
    </row>
    <row r="31" spans="2:15" x14ac:dyDescent="0.5">
      <c r="B31" s="16">
        <f t="shared" ref="B31:B37" si="7">B30+1</f>
        <v>2048</v>
      </c>
      <c r="C31" s="23">
        <f>C30*(1+IFERROR(HLOOKUP(Analysis!B31,'Property Inputs'!$F$12:$K$17,6,FALSE),'Property Inputs'!$K$17))</f>
        <v>60056.546089049894</v>
      </c>
      <c r="D31" s="17">
        <f>-_xlfn.IFNA(HLOOKUP(B31,'Property Inputs'!$F$12:$K$32,21,FALSE),'Property Inputs'!$K$32)</f>
        <v>-20219.248702843703</v>
      </c>
      <c r="E31" s="65">
        <f t="shared" si="3"/>
        <v>39837.297386206192</v>
      </c>
      <c r="F31" s="14">
        <f>IFERROR(SUMIF('Mortgage Amortization Schedule'!$G:$G,Analysis!B31,'Mortgage Amortization Schedule'!$E:$E),"")</f>
        <v>-13152.054233160823</v>
      </c>
      <c r="G31" s="4">
        <f>IFERROR((-'Property Inputs'!$D$49*12)-Analysis!F31,"")</f>
        <v>-5862.092676620905</v>
      </c>
      <c r="H31" s="96">
        <f t="shared" si="0"/>
        <v>20823.150476424464</v>
      </c>
      <c r="I31" s="29">
        <f t="shared" si="1"/>
        <v>0.34672574152946745</v>
      </c>
      <c r="J31" s="23">
        <f>'Property Inputs'!$D$39/27.5</f>
        <v>9981.818181818182</v>
      </c>
      <c r="K31" s="22">
        <f>H31/'Property Inputs'!$D$39</f>
        <v>7.5858471680963435E-2</v>
      </c>
      <c r="L31" s="24">
        <f>(H31/'Property Inputs'!$D$8)/12</f>
        <v>0.19991503913617958</v>
      </c>
      <c r="M31" s="28">
        <f t="shared" si="4"/>
        <v>34936.363636363734</v>
      </c>
      <c r="O31" s="64"/>
    </row>
    <row r="32" spans="2:15" x14ac:dyDescent="0.5">
      <c r="B32" s="16">
        <f t="shared" si="7"/>
        <v>2049</v>
      </c>
      <c r="C32" s="23">
        <f>C31*(1+IFERROR(HLOOKUP(Analysis!B32,'Property Inputs'!$F$12:$K$17,6,FALSE),'Property Inputs'!$K$17))</f>
        <v>60657.111549940397</v>
      </c>
      <c r="D32" s="17">
        <f>-_xlfn.IFNA(HLOOKUP(B32,'Property Inputs'!$F$12:$K$32,21,FALSE),'Property Inputs'!$K$32)</f>
        <v>-20219.248702843703</v>
      </c>
      <c r="E32" s="65">
        <f t="shared" si="3"/>
        <v>40437.862847096694</v>
      </c>
      <c r="F32" s="14">
        <f>IFERROR(SUMIF('Mortgage Amortization Schedule'!$G:$G,Analysis!B32,'Mortgage Amortization Schedule'!$E:$E),"")</f>
        <v>-13914.693490915353</v>
      </c>
      <c r="G32" s="4">
        <f>IFERROR((-'Property Inputs'!$D$49*12)-Analysis!F32,"")</f>
        <v>-5099.4534188663747</v>
      </c>
      <c r="H32" s="96">
        <f t="shared" si="0"/>
        <v>21423.715937314966</v>
      </c>
      <c r="I32" s="29">
        <f t="shared" si="1"/>
        <v>0.35319380349452228</v>
      </c>
      <c r="J32" s="23">
        <f>'Property Inputs'!$D$39/27.5</f>
        <v>9981.818181818182</v>
      </c>
      <c r="K32" s="22">
        <f>H32/'Property Inputs'!$D$39</f>
        <v>7.8046323997504427E-2</v>
      </c>
      <c r="L32" s="24">
        <f>(H32/'Property Inputs'!$D$8)/12</f>
        <v>0.20568083657176428</v>
      </c>
      <c r="M32" s="28">
        <f t="shared" si="4"/>
        <v>24954.54545454555</v>
      </c>
      <c r="O32" s="64"/>
    </row>
    <row r="33" spans="2:15" x14ac:dyDescent="0.5">
      <c r="B33" s="16">
        <f t="shared" si="7"/>
        <v>2050</v>
      </c>
      <c r="C33" s="23">
        <f>C32*(1+IFERROR(HLOOKUP(Analysis!B33,'Property Inputs'!$F$12:$K$17,6,FALSE),'Property Inputs'!$K$17))</f>
        <v>61263.682665439803</v>
      </c>
      <c r="D33" s="17">
        <f>-_xlfn.IFNA(HLOOKUP(B33,'Property Inputs'!$F$12:$K$32,21,FALSE),'Property Inputs'!$K$32)</f>
        <v>-20219.248702843703</v>
      </c>
      <c r="E33" s="65">
        <f t="shared" si="3"/>
        <v>41044.4339625961</v>
      </c>
      <c r="F33" s="14">
        <f>IFERROR(SUMIF('Mortgage Amortization Schedule'!$G:$G,Analysis!B33,'Mortgage Amortization Schedule'!$E:$E),"")</f>
        <v>-14721.555394589474</v>
      </c>
      <c r="G33" s="4">
        <f>IFERROR((-'Property Inputs'!$D$49*12)-Analysis!F33,"")</f>
        <v>-4292.5915151922545</v>
      </c>
      <c r="H33" s="96">
        <f t="shared" si="0"/>
        <v>22030.287052814376</v>
      </c>
      <c r="I33" s="29">
        <f t="shared" si="1"/>
        <v>0.35959782524210132</v>
      </c>
      <c r="J33" s="23">
        <f>'Property Inputs'!$D$39/27.5</f>
        <v>9981.818181818182</v>
      </c>
      <c r="K33" s="22">
        <f>H33/'Property Inputs'!$D$39</f>
        <v>8.0256054837210836E-2</v>
      </c>
      <c r="L33" s="24">
        <f>(H33/'Property Inputs'!$D$8)/12</f>
        <v>0.21150429198170484</v>
      </c>
      <c r="M33" s="28">
        <f t="shared" si="4"/>
        <v>14972.727272727368</v>
      </c>
      <c r="O33" s="64"/>
    </row>
    <row r="34" spans="2:15" x14ac:dyDescent="0.5">
      <c r="B34" s="16">
        <f t="shared" si="7"/>
        <v>2051</v>
      </c>
      <c r="C34" s="23">
        <f>C33*(1+IFERROR(HLOOKUP(Analysis!B34,'Property Inputs'!$F$12:$K$17,6,FALSE),'Property Inputs'!$K$17))</f>
        <v>61876.319492094204</v>
      </c>
      <c r="D34" s="17">
        <f>-_xlfn.IFNA(HLOOKUP(B34,'Property Inputs'!$F$12:$K$32,21,FALSE),'Property Inputs'!$K$32)</f>
        <v>-20219.248702843703</v>
      </c>
      <c r="E34" s="65">
        <f t="shared" si="3"/>
        <v>41657.070789250502</v>
      </c>
      <c r="F34" s="14">
        <f>IFERROR(SUMIF('Mortgage Amortization Schedule'!$G:$G,Analysis!B34,'Mortgage Amortization Schedule'!$E:$E),"")</f>
        <v>-15575.204252789443</v>
      </c>
      <c r="G34" s="4">
        <f>IFERROR((-'Property Inputs'!$D$49*12)-Analysis!F34,"")</f>
        <v>-3438.9426569922853</v>
      </c>
      <c r="H34" s="96">
        <f t="shared" si="0"/>
        <v>22642.92387946877</v>
      </c>
      <c r="I34" s="29">
        <f t="shared" si="1"/>
        <v>0.36593844083376365</v>
      </c>
      <c r="J34" s="23">
        <f>'Property Inputs'!$D$39/27.5</f>
        <v>9981.818181818182</v>
      </c>
      <c r="K34" s="22">
        <f>H34/'Property Inputs'!$D$39</f>
        <v>8.2487882985314287E-2</v>
      </c>
      <c r="L34" s="24">
        <f>(H34/'Property Inputs'!$D$8)/12</f>
        <v>0.21738598194574474</v>
      </c>
      <c r="M34" s="28">
        <f>IFERROR(IF(M33-J34&gt;0,M33-J34,""),"")</f>
        <v>4990.9090909091865</v>
      </c>
      <c r="O34" s="64"/>
    </row>
    <row r="35" spans="2:15" x14ac:dyDescent="0.5">
      <c r="B35" s="16">
        <f t="shared" si="7"/>
        <v>2052</v>
      </c>
      <c r="C35" s="23">
        <f>C34*(1+IFERROR(HLOOKUP(Analysis!B35,'Property Inputs'!$F$12:$K$17,6,FALSE),'Property Inputs'!$K$17))</f>
        <v>62495.082687015143</v>
      </c>
      <c r="D35" s="17">
        <f>-_xlfn.IFNA(HLOOKUP(B35,'Property Inputs'!$F$12:$K$32,21,FALSE),'Property Inputs'!$K$32)</f>
        <v>-20219.248702843703</v>
      </c>
      <c r="E35" s="65">
        <f t="shared" si="3"/>
        <v>42275.833984171441</v>
      </c>
      <c r="F35" s="14">
        <f>IFERROR(SUMIF('Mortgage Amortization Schedule'!$G:$G,Analysis!B35,'Mortgage Amortization Schedule'!$E:$E),"")</f>
        <v>-16478.353068947257</v>
      </c>
      <c r="G35" s="4">
        <f>IFERROR((-'Property Inputs'!$D$49*12)-Analysis!F35,"")</f>
        <v>-2535.7938408344708</v>
      </c>
      <c r="H35" s="96">
        <f t="shared" si="0"/>
        <v>23261.687074389713</v>
      </c>
      <c r="I35" s="29">
        <f t="shared" si="1"/>
        <v>0.37221627805323132</v>
      </c>
      <c r="J35" s="23">
        <f>'Property Inputs'!$D$39/27.5</f>
        <v>9981.818181818182</v>
      </c>
      <c r="K35" s="22">
        <f>H35/'Property Inputs'!$D$39</f>
        <v>8.4742029414898765E-2</v>
      </c>
      <c r="L35" s="24">
        <f>(H35/'Property Inputs'!$D$8)/12</f>
        <v>0.22332648880942504</v>
      </c>
      <c r="M35" s="28" t="str">
        <f>IFERROR(IF(M34-J35&gt;0,M34-J35,""),"")</f>
        <v/>
      </c>
      <c r="O35" s="64"/>
    </row>
    <row r="36" spans="2:15" x14ac:dyDescent="0.5">
      <c r="B36" s="16">
        <f t="shared" si="7"/>
        <v>2053</v>
      </c>
      <c r="C36" s="23">
        <f>C35*(1+IFERROR(HLOOKUP(Analysis!B36,'Property Inputs'!$F$12:$K$17,6,FALSE),'Property Inputs'!$K$17))</f>
        <v>63120.033513885297</v>
      </c>
      <c r="D36" s="17">
        <f>-_xlfn.IFNA(HLOOKUP(B36,'Property Inputs'!$F$12:$K$32,21,FALSE),'Property Inputs'!$K$32)</f>
        <v>-20219.248702843703</v>
      </c>
      <c r="E36" s="65">
        <f t="shared" si="3"/>
        <v>42900.784811041594</v>
      </c>
      <c r="F36" s="14">
        <f>IFERROR(SUMIF('Mortgage Amortization Schedule'!$G:$G,Analysis!B36,'Mortgage Amortization Schedule'!$E:$E),"")</f>
        <v>-17433.872163586719</v>
      </c>
      <c r="G36" s="4">
        <f>IFERROR((-'Property Inputs'!$D$49*12)-Analysis!F36,"")</f>
        <v>-1580.2747461950094</v>
      </c>
      <c r="H36" s="96">
        <f t="shared" si="0"/>
        <v>23886.637901259866</v>
      </c>
      <c r="I36" s="29">
        <f t="shared" si="1"/>
        <v>0.37843195846854588</v>
      </c>
      <c r="J36" s="23">
        <f>'Property Inputs'!$D$39/27.5</f>
        <v>9981.818181818182</v>
      </c>
      <c r="K36" s="22">
        <f>H36/'Property Inputs'!$D$39</f>
        <v>8.7018717308779109E-2</v>
      </c>
      <c r="L36" s="24">
        <f>(H36/'Property Inputs'!$D$8)/12</f>
        <v>0.22932640074174218</v>
      </c>
      <c r="M36" s="28" t="str">
        <f>IFERROR(IF(M35-J36&gt;0,M35-J36,""),"")</f>
        <v/>
      </c>
      <c r="O36" s="64"/>
    </row>
    <row r="37" spans="2:15" x14ac:dyDescent="0.5">
      <c r="B37" s="16">
        <f t="shared" si="7"/>
        <v>2054</v>
      </c>
      <c r="C37" s="23">
        <f>C36*(1+IFERROR(HLOOKUP(Analysis!B37,'Property Inputs'!$F$12:$K$17,6,FALSE),'Property Inputs'!$K$17))</f>
        <v>63751.233849024153</v>
      </c>
      <c r="D37" s="17">
        <f>-_xlfn.IFNA(HLOOKUP(B37,'Property Inputs'!$F$12:$K$32,21,FALSE),'Property Inputs'!$K$32)</f>
        <v>-20219.248702843703</v>
      </c>
      <c r="E37" s="65">
        <f t="shared" si="3"/>
        <v>43531.98514618045</v>
      </c>
      <c r="F37" s="14">
        <f>IFERROR(SUMIF('Mortgage Amortization Schedule'!$G:$G,Analysis!B37,'Mortgage Amortization Schedule'!$E:$E),"")</f>
        <v>-18444.798296563109</v>
      </c>
      <c r="G37" s="4">
        <f>IFERROR((-'Property Inputs'!$D$49*12)-Analysis!F37,"")</f>
        <v>-569.34861321861899</v>
      </c>
      <c r="H37" s="96">
        <f t="shared" si="0"/>
        <v>24517.838236398722</v>
      </c>
      <c r="I37" s="29">
        <f t="shared" si="1"/>
        <v>0.38458609749360984</v>
      </c>
      <c r="J37" s="23">
        <f>'Property Inputs'!$D$39/27.5</f>
        <v>9981.818181818182</v>
      </c>
      <c r="K37" s="22">
        <f>H37/'Property Inputs'!$D$39</f>
        <v>8.9318172081598257E-2</v>
      </c>
      <c r="L37" s="24">
        <f>(H37/'Property Inputs'!$D$8)/12</f>
        <v>0.23538631179338251</v>
      </c>
      <c r="M37" s="28" t="str">
        <f>IFERROR(IF(M36-J37&gt;0,M36-J37,""),"")</f>
        <v/>
      </c>
      <c r="O37" s="64"/>
    </row>
    <row r="38" spans="2:15" x14ac:dyDescent="0.5">
      <c r="B38" s="16"/>
      <c r="C38" s="23"/>
      <c r="D38" s="17"/>
      <c r="E38" s="65">
        <f t="shared" si="3"/>
        <v>0</v>
      </c>
      <c r="F38" s="14">
        <f>IFERROR(SUMIF('Mortgage Amortization Schedule'!$G:$G,Analysis!B38,'Mortgage Amortization Schedule'!$E:$E),"")</f>
        <v>0</v>
      </c>
      <c r="G38" s="4"/>
      <c r="H38" s="96">
        <f t="shared" si="0"/>
        <v>0</v>
      </c>
      <c r="I38" s="29" t="str">
        <f t="shared" si="1"/>
        <v/>
      </c>
    </row>
    <row r="41" spans="2:15" ht="18.600000000000001" thickBot="1" x14ac:dyDescent="0.55000000000000004">
      <c r="C41" s="1">
        <f t="shared" ref="C41:H41" si="8">SUM(C8:C38)</f>
        <v>1654303.8846714369</v>
      </c>
      <c r="D41" s="1">
        <f t="shared" si="8"/>
        <v>-595349.95808540727</v>
      </c>
      <c r="E41" s="1">
        <f t="shared" si="8"/>
        <v>1058953.9265860291</v>
      </c>
      <c r="F41" s="1">
        <f t="shared" si="8"/>
        <v>-274500.00000000006</v>
      </c>
      <c r="G41" s="1">
        <f t="shared" si="8"/>
        <v>-295924.40729345178</v>
      </c>
      <c r="H41" s="1">
        <f t="shared" si="8"/>
        <v>488529.51929257734</v>
      </c>
      <c r="I41" s="1"/>
      <c r="J41" s="1">
        <f>SUM(J8:J38)</f>
        <v>299454.54545454535</v>
      </c>
      <c r="K41" s="1"/>
      <c r="L41" s="1"/>
      <c r="M41" s="1">
        <f>SUM(M8:M38)</f>
        <v>3638372.7272727299</v>
      </c>
      <c r="N41" s="1"/>
      <c r="O41" s="1"/>
    </row>
    <row r="42" spans="2:15" ht="18.600000000000001" thickTop="1" x14ac:dyDescent="0.5"/>
  </sheetData>
  <mergeCells count="1">
    <mergeCell ref="B3:M4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C372D-CC39-46EF-885C-1503B305A46C}">
  <dimension ref="B1:NL364"/>
  <sheetViews>
    <sheetView zoomScale="85" zoomScaleNormal="85" workbookViewId="0">
      <selection activeCell="N6" sqref="N6"/>
    </sheetView>
  </sheetViews>
  <sheetFormatPr defaultRowHeight="18" x14ac:dyDescent="0.5"/>
  <cols>
    <col min="2" max="2" width="12.77734375" customWidth="1"/>
    <col min="3" max="3" width="35.109375" customWidth="1"/>
    <col min="4" max="4" width="32.77734375" customWidth="1"/>
    <col min="5" max="5" width="26.6640625" customWidth="1"/>
    <col min="6" max="6" width="29.109375" customWidth="1"/>
    <col min="7" max="7" width="12" customWidth="1"/>
    <col min="8" max="287" width="12.6640625" customWidth="1"/>
    <col min="288" max="356" width="11.5546875" customWidth="1"/>
    <col min="357" max="359" width="10.5546875" customWidth="1"/>
    <col min="360" max="362" width="11.21875" customWidth="1"/>
    <col min="363" max="363" width="10.109375" customWidth="1"/>
  </cols>
  <sheetData>
    <row r="1" spans="2:376" x14ac:dyDescent="0.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</row>
    <row r="2" spans="2:376" ht="27" x14ac:dyDescent="0.65">
      <c r="B2" s="41" t="s">
        <v>22</v>
      </c>
      <c r="C2" s="41" t="s">
        <v>51</v>
      </c>
      <c r="D2" s="41" t="s">
        <v>11</v>
      </c>
      <c r="E2" s="41" t="s">
        <v>13</v>
      </c>
      <c r="F2" s="41" t="s">
        <v>12</v>
      </c>
      <c r="G2" s="41" t="s">
        <v>25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</row>
    <row r="3" spans="2:376" ht="18.600000000000001" thickBot="1" x14ac:dyDescent="0.55000000000000004"/>
    <row r="4" spans="2:376" x14ac:dyDescent="0.5">
      <c r="B4" s="30">
        <f>'Property Inputs'!D6</f>
        <v>45688</v>
      </c>
      <c r="C4" s="35">
        <f>'Property Inputs'!D41</f>
        <v>360</v>
      </c>
      <c r="D4" s="31">
        <f>'Property Inputs'!D39</f>
        <v>274500</v>
      </c>
      <c r="E4" s="38">
        <f>_xlfn.IFNA(PPMT('Property Inputs'!$D$42/12,1,C4,D4),"")</f>
        <v>-292.07474248181069</v>
      </c>
      <c r="F4" s="31">
        <f t="shared" ref="F4:F67" si="0">D4+E4</f>
        <v>274207.92525751819</v>
      </c>
      <c r="G4" s="35">
        <f>YEAR(B4)</f>
        <v>2025</v>
      </c>
    </row>
    <row r="5" spans="2:376" x14ac:dyDescent="0.5">
      <c r="B5" s="32">
        <f t="shared" ref="B5:B68" si="1">EOMONTH(B4,1)</f>
        <v>45716</v>
      </c>
      <c r="C5" s="36">
        <f t="shared" ref="C5:C68" si="2">IF(F4="","",C4-1)</f>
        <v>359</v>
      </c>
      <c r="D5" s="2">
        <f t="shared" ref="D5:D68" si="3">F4</f>
        <v>274207.92525751819</v>
      </c>
      <c r="E5" s="39">
        <f>_xlfn.IFNA(PPMT('Property Inputs'!$D$42/12,1,C5,D5),"")</f>
        <v>-293.44992772766255</v>
      </c>
      <c r="F5" s="2">
        <f t="shared" si="0"/>
        <v>273914.47532979056</v>
      </c>
      <c r="G5" s="36">
        <f t="shared" ref="G5:G68" si="4">YEAR(B5)</f>
        <v>2025</v>
      </c>
    </row>
    <row r="6" spans="2:376" x14ac:dyDescent="0.5">
      <c r="B6" s="32">
        <f t="shared" si="1"/>
        <v>45747</v>
      </c>
      <c r="C6" s="36">
        <f t="shared" si="2"/>
        <v>358</v>
      </c>
      <c r="D6" s="2">
        <f t="shared" si="3"/>
        <v>273914.47532979056</v>
      </c>
      <c r="E6" s="39">
        <f>_xlfn.IFNA(PPMT('Property Inputs'!$D$42/12,1,C6,D6),"")</f>
        <v>-294.83158780404699</v>
      </c>
      <c r="F6" s="2">
        <f t="shared" si="0"/>
        <v>273619.64374198648</v>
      </c>
      <c r="G6" s="36">
        <f t="shared" si="4"/>
        <v>2025</v>
      </c>
    </row>
    <row r="7" spans="2:376" x14ac:dyDescent="0.5">
      <c r="B7" s="32">
        <f t="shared" si="1"/>
        <v>45777</v>
      </c>
      <c r="C7" s="36">
        <f t="shared" si="2"/>
        <v>357</v>
      </c>
      <c r="D7" s="2">
        <f t="shared" si="3"/>
        <v>273619.64374198648</v>
      </c>
      <c r="E7" s="39">
        <f>_xlfn.IFNA(PPMT('Property Inputs'!$D$42/12,1,C7,D7),"")</f>
        <v>-296.21975319662431</v>
      </c>
      <c r="F7" s="2">
        <f t="shared" si="0"/>
        <v>273323.42398878984</v>
      </c>
      <c r="G7" s="36">
        <f t="shared" si="4"/>
        <v>2025</v>
      </c>
    </row>
    <row r="8" spans="2:376" x14ac:dyDescent="0.5">
      <c r="B8" s="32">
        <f t="shared" si="1"/>
        <v>45808</v>
      </c>
      <c r="C8" s="36">
        <f t="shared" si="2"/>
        <v>356</v>
      </c>
      <c r="D8" s="2">
        <f t="shared" si="3"/>
        <v>273323.42398878984</v>
      </c>
      <c r="E8" s="39">
        <f>_xlfn.IFNA(PPMT('Property Inputs'!$D$42/12,1,C8,D8),"")</f>
        <v>-297.6144545345918</v>
      </c>
      <c r="F8" s="2">
        <f t="shared" si="0"/>
        <v>273025.80953425524</v>
      </c>
      <c r="G8" s="36">
        <f>YEAR(B8)</f>
        <v>2025</v>
      </c>
    </row>
    <row r="9" spans="2:376" x14ac:dyDescent="0.5">
      <c r="B9" s="32">
        <f t="shared" si="1"/>
        <v>45838</v>
      </c>
      <c r="C9" s="36">
        <f t="shared" si="2"/>
        <v>355</v>
      </c>
      <c r="D9" s="2">
        <f t="shared" si="3"/>
        <v>273025.80953425524</v>
      </c>
      <c r="E9" s="39">
        <f>_xlfn.IFNA(PPMT('Property Inputs'!$D$42/12,1,C9,D9),"")</f>
        <v>-299.01572259135872</v>
      </c>
      <c r="F9" s="2">
        <f t="shared" si="0"/>
        <v>272726.79381166387</v>
      </c>
      <c r="G9" s="36">
        <f>YEAR(B9)</f>
        <v>2025</v>
      </c>
    </row>
    <row r="10" spans="2:376" x14ac:dyDescent="0.5">
      <c r="B10" s="32">
        <f t="shared" si="1"/>
        <v>45869</v>
      </c>
      <c r="C10" s="36">
        <f t="shared" si="2"/>
        <v>354</v>
      </c>
      <c r="D10" s="2">
        <f t="shared" si="3"/>
        <v>272726.79381166387</v>
      </c>
      <c r="E10" s="39">
        <f>_xlfn.IFNA(PPMT('Property Inputs'!$D$42/12,1,C10,D10),"")</f>
        <v>-300.4235882852264</v>
      </c>
      <c r="F10" s="2">
        <f t="shared" si="0"/>
        <v>272426.37022337865</v>
      </c>
      <c r="G10" s="36">
        <f t="shared" si="4"/>
        <v>2025</v>
      </c>
    </row>
    <row r="11" spans="2:376" x14ac:dyDescent="0.5">
      <c r="B11" s="32">
        <f t="shared" si="1"/>
        <v>45900</v>
      </c>
      <c r="C11" s="36">
        <f t="shared" si="2"/>
        <v>353</v>
      </c>
      <c r="D11" s="2">
        <f t="shared" si="3"/>
        <v>272426.37022337865</v>
      </c>
      <c r="E11" s="39">
        <f>_xlfn.IFNA(PPMT('Property Inputs'!$D$42/12,1,C11,D11),"")</f>
        <v>-301.83808268006936</v>
      </c>
      <c r="F11" s="2">
        <f t="shared" si="0"/>
        <v>272124.53214069857</v>
      </c>
      <c r="G11" s="36">
        <f t="shared" si="4"/>
        <v>2025</v>
      </c>
    </row>
    <row r="12" spans="2:376" x14ac:dyDescent="0.5">
      <c r="B12" s="32">
        <f t="shared" si="1"/>
        <v>45930</v>
      </c>
      <c r="C12" s="36">
        <f t="shared" si="2"/>
        <v>352</v>
      </c>
      <c r="D12" s="2">
        <f t="shared" si="3"/>
        <v>272124.53214069857</v>
      </c>
      <c r="E12" s="39">
        <f>_xlfn.IFNA(PPMT('Property Inputs'!$D$42/12,1,C12,D12),"")</f>
        <v>-303.25923698602134</v>
      </c>
      <c r="F12" s="2">
        <f t="shared" si="0"/>
        <v>271821.27290371252</v>
      </c>
      <c r="G12" s="36">
        <f t="shared" si="4"/>
        <v>2025</v>
      </c>
    </row>
    <row r="13" spans="2:376" x14ac:dyDescent="0.5">
      <c r="B13" s="32">
        <f t="shared" si="1"/>
        <v>45961</v>
      </c>
      <c r="C13" s="36">
        <f t="shared" si="2"/>
        <v>351</v>
      </c>
      <c r="D13" s="2">
        <f t="shared" si="3"/>
        <v>271821.27290371252</v>
      </c>
      <c r="E13" s="39">
        <f>_xlfn.IFNA(PPMT('Property Inputs'!$D$42/12,1,C13,D13),"")</f>
        <v>-304.68708256016384</v>
      </c>
      <c r="F13" s="2">
        <f t="shared" si="0"/>
        <v>271516.58582115237</v>
      </c>
      <c r="G13" s="36">
        <f t="shared" si="4"/>
        <v>2025</v>
      </c>
    </row>
    <row r="14" spans="2:376" x14ac:dyDescent="0.5">
      <c r="B14" s="32">
        <f t="shared" si="1"/>
        <v>45991</v>
      </c>
      <c r="C14" s="36">
        <f t="shared" si="2"/>
        <v>350</v>
      </c>
      <c r="D14" s="2">
        <f t="shared" si="3"/>
        <v>271516.58582115237</v>
      </c>
      <c r="E14" s="39">
        <f>_xlfn.IFNA(PPMT('Property Inputs'!$D$42/12,1,C14,D14),"")</f>
        <v>-306.121650907218</v>
      </c>
      <c r="F14" s="2">
        <f t="shared" si="0"/>
        <v>271210.46417024516</v>
      </c>
      <c r="G14" s="36">
        <f t="shared" si="4"/>
        <v>2025</v>
      </c>
    </row>
    <row r="15" spans="2:376" x14ac:dyDescent="0.5">
      <c r="B15" s="32">
        <f t="shared" si="1"/>
        <v>46022</v>
      </c>
      <c r="C15" s="36">
        <f t="shared" si="2"/>
        <v>349</v>
      </c>
      <c r="D15" s="2">
        <f t="shared" si="3"/>
        <v>271210.46417024516</v>
      </c>
      <c r="E15" s="39">
        <f>_xlfn.IFNA(PPMT('Property Inputs'!$D$42/12,1,C15,D15),"")</f>
        <v>-307.56297368023945</v>
      </c>
      <c r="F15" s="2">
        <f t="shared" si="0"/>
        <v>270902.9011965649</v>
      </c>
      <c r="G15" s="36">
        <f t="shared" si="4"/>
        <v>2025</v>
      </c>
    </row>
    <row r="16" spans="2:376" x14ac:dyDescent="0.5">
      <c r="B16" s="32">
        <f t="shared" si="1"/>
        <v>46053</v>
      </c>
      <c r="C16" s="36">
        <f t="shared" si="2"/>
        <v>348</v>
      </c>
      <c r="D16" s="2">
        <f t="shared" si="3"/>
        <v>270902.9011965649</v>
      </c>
      <c r="E16" s="39">
        <f>_xlfn.IFNA(PPMT('Property Inputs'!$D$42/12,1,C16,D16),"")</f>
        <v>-309.01108268131725</v>
      </c>
      <c r="F16" s="2">
        <f t="shared" si="0"/>
        <v>270593.89011388359</v>
      </c>
      <c r="G16" s="36">
        <f t="shared" si="4"/>
        <v>2026</v>
      </c>
    </row>
    <row r="17" spans="2:7" x14ac:dyDescent="0.5">
      <c r="B17" s="32">
        <f t="shared" si="1"/>
        <v>46081</v>
      </c>
      <c r="C17" s="36">
        <f t="shared" si="2"/>
        <v>347</v>
      </c>
      <c r="D17" s="2">
        <f t="shared" si="3"/>
        <v>270593.89011388359</v>
      </c>
      <c r="E17" s="39">
        <f>_xlfn.IFNA(PPMT('Property Inputs'!$D$42/12,1,C17,D17),"")</f>
        <v>-310.46600986227509</v>
      </c>
      <c r="F17" s="2">
        <f t="shared" si="0"/>
        <v>270283.42410402134</v>
      </c>
      <c r="G17" s="36">
        <f t="shared" si="4"/>
        <v>2026</v>
      </c>
    </row>
    <row r="18" spans="2:7" x14ac:dyDescent="0.5">
      <c r="B18" s="32">
        <f t="shared" si="1"/>
        <v>46112</v>
      </c>
      <c r="C18" s="36">
        <f t="shared" si="2"/>
        <v>346</v>
      </c>
      <c r="D18" s="2">
        <f t="shared" si="3"/>
        <v>270283.42410402134</v>
      </c>
      <c r="E18" s="39">
        <f>_xlfn.IFNA(PPMT('Property Inputs'!$D$42/12,1,C18,D18),"")</f>
        <v>-311.9277873253767</v>
      </c>
      <c r="F18" s="2">
        <f t="shared" si="0"/>
        <v>269971.49631669594</v>
      </c>
      <c r="G18" s="36">
        <f t="shared" si="4"/>
        <v>2026</v>
      </c>
    </row>
    <row r="19" spans="2:7" x14ac:dyDescent="0.5">
      <c r="B19" s="32">
        <f t="shared" si="1"/>
        <v>46142</v>
      </c>
      <c r="C19" s="36">
        <f t="shared" si="2"/>
        <v>345</v>
      </c>
      <c r="D19" s="2">
        <f t="shared" si="3"/>
        <v>269971.49631669594</v>
      </c>
      <c r="E19" s="39">
        <f>_xlfn.IFNA(PPMT('Property Inputs'!$D$42/12,1,C19,D19),"")</f>
        <v>-313.39644732403366</v>
      </c>
      <c r="F19" s="2">
        <f t="shared" si="0"/>
        <v>269658.09986937192</v>
      </c>
      <c r="G19" s="36">
        <f t="shared" si="4"/>
        <v>2026</v>
      </c>
    </row>
    <row r="20" spans="2:7" x14ac:dyDescent="0.5">
      <c r="B20" s="32">
        <f t="shared" si="1"/>
        <v>46173</v>
      </c>
      <c r="C20" s="36">
        <f t="shared" si="2"/>
        <v>344</v>
      </c>
      <c r="D20" s="2">
        <f t="shared" si="3"/>
        <v>269658.09986937192</v>
      </c>
      <c r="E20" s="39">
        <f>_xlfn.IFNA(PPMT('Property Inputs'!$D$42/12,1,C20,D20),"")</f>
        <v>-314.87202226351769</v>
      </c>
      <c r="F20" s="2">
        <f t="shared" si="0"/>
        <v>269343.22784710838</v>
      </c>
      <c r="G20" s="36">
        <f t="shared" si="4"/>
        <v>2026</v>
      </c>
    </row>
    <row r="21" spans="2:7" x14ac:dyDescent="0.5">
      <c r="B21" s="32">
        <f t="shared" si="1"/>
        <v>46203</v>
      </c>
      <c r="C21" s="36">
        <f t="shared" si="2"/>
        <v>343</v>
      </c>
      <c r="D21" s="2">
        <f t="shared" si="3"/>
        <v>269343.22784710838</v>
      </c>
      <c r="E21" s="39">
        <f>_xlfn.IFNA(PPMT('Property Inputs'!$D$42/12,1,C21,D21),"")</f>
        <v>-316.35454470167508</v>
      </c>
      <c r="F21" s="2">
        <f t="shared" si="0"/>
        <v>269026.87330240669</v>
      </c>
      <c r="G21" s="36">
        <f t="shared" si="4"/>
        <v>2026</v>
      </c>
    </row>
    <row r="22" spans="2:7" x14ac:dyDescent="0.5">
      <c r="B22" s="32">
        <f t="shared" si="1"/>
        <v>46234</v>
      </c>
      <c r="C22" s="36">
        <f t="shared" si="2"/>
        <v>342</v>
      </c>
      <c r="D22" s="2">
        <f t="shared" si="3"/>
        <v>269026.87330240669</v>
      </c>
      <c r="E22" s="39">
        <f>_xlfn.IFNA(PPMT('Property Inputs'!$D$42/12,1,C22,D22),"")</f>
        <v>-317.84404734964534</v>
      </c>
      <c r="F22" s="2">
        <f t="shared" si="0"/>
        <v>268709.02925505704</v>
      </c>
      <c r="G22" s="36">
        <f t="shared" si="4"/>
        <v>2026</v>
      </c>
    </row>
    <row r="23" spans="2:7" x14ac:dyDescent="0.5">
      <c r="B23" s="32">
        <f t="shared" si="1"/>
        <v>46265</v>
      </c>
      <c r="C23" s="36">
        <f t="shared" si="2"/>
        <v>341</v>
      </c>
      <c r="D23" s="2">
        <f t="shared" si="3"/>
        <v>268709.02925505704</v>
      </c>
      <c r="E23" s="39">
        <f>_xlfn.IFNA(PPMT('Property Inputs'!$D$42/12,1,C23,D23),"")</f>
        <v>-319.34056307258322</v>
      </c>
      <c r="F23" s="2">
        <f t="shared" si="0"/>
        <v>268389.68869198445</v>
      </c>
      <c r="G23" s="36">
        <f t="shared" si="4"/>
        <v>2026</v>
      </c>
    </row>
    <row r="24" spans="2:7" x14ac:dyDescent="0.5">
      <c r="B24" s="32">
        <f t="shared" si="1"/>
        <v>46295</v>
      </c>
      <c r="C24" s="36">
        <f t="shared" si="2"/>
        <v>340</v>
      </c>
      <c r="D24" s="2">
        <f t="shared" si="3"/>
        <v>268389.68869198445</v>
      </c>
      <c r="E24" s="39">
        <f>_xlfn.IFNA(PPMT('Property Inputs'!$D$42/12,1,C24,D24),"")</f>
        <v>-320.84412489038328</v>
      </c>
      <c r="F24" s="2">
        <f t="shared" si="0"/>
        <v>268068.84456709406</v>
      </c>
      <c r="G24" s="36">
        <f t="shared" si="4"/>
        <v>2026</v>
      </c>
    </row>
    <row r="25" spans="2:7" x14ac:dyDescent="0.5">
      <c r="B25" s="32">
        <f t="shared" si="1"/>
        <v>46326</v>
      </c>
      <c r="C25" s="36">
        <f t="shared" si="2"/>
        <v>339</v>
      </c>
      <c r="D25" s="2">
        <f t="shared" si="3"/>
        <v>268068.84456709406</v>
      </c>
      <c r="E25" s="39">
        <f>_xlfn.IFNA(PPMT('Property Inputs'!$D$42/12,1,C25,D25),"")</f>
        <v>-322.35476597840892</v>
      </c>
      <c r="F25" s="2">
        <f t="shared" si="0"/>
        <v>267746.48980111565</v>
      </c>
      <c r="G25" s="36">
        <f t="shared" si="4"/>
        <v>2026</v>
      </c>
    </row>
    <row r="26" spans="2:7" x14ac:dyDescent="0.5">
      <c r="B26" s="32">
        <f t="shared" si="1"/>
        <v>46356</v>
      </c>
      <c r="C26" s="36">
        <f t="shared" si="2"/>
        <v>338</v>
      </c>
      <c r="D26" s="2">
        <f t="shared" si="3"/>
        <v>267746.48980111565</v>
      </c>
      <c r="E26" s="39">
        <f>_xlfn.IFNA(PPMT('Property Inputs'!$D$42/12,1,C26,D26),"")</f>
        <v>-323.87251966822384</v>
      </c>
      <c r="F26" s="2">
        <f t="shared" si="0"/>
        <v>267422.6172814474</v>
      </c>
      <c r="G26" s="36">
        <f t="shared" si="4"/>
        <v>2026</v>
      </c>
    </row>
    <row r="27" spans="2:7" x14ac:dyDescent="0.5">
      <c r="B27" s="32">
        <f t="shared" si="1"/>
        <v>46387</v>
      </c>
      <c r="C27" s="36">
        <f t="shared" si="2"/>
        <v>337</v>
      </c>
      <c r="D27" s="2">
        <f t="shared" si="3"/>
        <v>267422.6172814474</v>
      </c>
      <c r="E27" s="39">
        <f>_xlfn.IFNA(PPMT('Property Inputs'!$D$42/12,1,C27,D27),"")</f>
        <v>-325.39741944832838</v>
      </c>
      <c r="F27" s="2">
        <f t="shared" si="0"/>
        <v>267097.2198619991</v>
      </c>
      <c r="G27" s="36">
        <f t="shared" si="4"/>
        <v>2026</v>
      </c>
    </row>
    <row r="28" spans="2:7" x14ac:dyDescent="0.5">
      <c r="B28" s="32">
        <f t="shared" si="1"/>
        <v>46418</v>
      </c>
      <c r="C28" s="36">
        <f t="shared" si="2"/>
        <v>336</v>
      </c>
      <c r="D28" s="2">
        <f t="shared" si="3"/>
        <v>267097.2198619991</v>
      </c>
      <c r="E28" s="39">
        <f>_xlfn.IFNA(PPMT('Property Inputs'!$D$42/12,1,C28,D28),"")</f>
        <v>-326.92949896489762</v>
      </c>
      <c r="F28" s="2">
        <f t="shared" si="0"/>
        <v>266770.29036303418</v>
      </c>
      <c r="G28" s="36">
        <f t="shared" si="4"/>
        <v>2027</v>
      </c>
    </row>
    <row r="29" spans="2:7" x14ac:dyDescent="0.5">
      <c r="B29" s="32">
        <f t="shared" si="1"/>
        <v>46446</v>
      </c>
      <c r="C29" s="36">
        <f t="shared" si="2"/>
        <v>335</v>
      </c>
      <c r="D29" s="2">
        <f t="shared" si="3"/>
        <v>266770.29036303418</v>
      </c>
      <c r="E29" s="39">
        <f>_xlfn.IFNA(PPMT('Property Inputs'!$D$42/12,1,C29,D29),"")</f>
        <v>-328.46879202252398</v>
      </c>
      <c r="F29" s="2">
        <f t="shared" si="0"/>
        <v>266441.82157101168</v>
      </c>
      <c r="G29" s="36">
        <f t="shared" si="4"/>
        <v>2027</v>
      </c>
    </row>
    <row r="30" spans="2:7" x14ac:dyDescent="0.5">
      <c r="B30" s="32">
        <f t="shared" si="1"/>
        <v>46477</v>
      </c>
      <c r="C30" s="36">
        <f t="shared" si="2"/>
        <v>334</v>
      </c>
      <c r="D30" s="2">
        <f t="shared" si="3"/>
        <v>266441.82157101168</v>
      </c>
      <c r="E30" s="39">
        <f>_xlfn.IFNA(PPMT('Property Inputs'!$D$42/12,1,C30,D30),"")</f>
        <v>-330.01533258496346</v>
      </c>
      <c r="F30" s="2">
        <f t="shared" si="0"/>
        <v>266111.80623842671</v>
      </c>
      <c r="G30" s="36">
        <f t="shared" si="4"/>
        <v>2027</v>
      </c>
    </row>
    <row r="31" spans="2:7" x14ac:dyDescent="0.5">
      <c r="B31" s="32">
        <f t="shared" si="1"/>
        <v>46507</v>
      </c>
      <c r="C31" s="36">
        <f t="shared" si="2"/>
        <v>333</v>
      </c>
      <c r="D31" s="2">
        <f t="shared" si="3"/>
        <v>266111.80623842671</v>
      </c>
      <c r="E31" s="39">
        <f>_xlfn.IFNA(PPMT('Property Inputs'!$D$42/12,1,C31,D31),"")</f>
        <v>-331.56915477588427</v>
      </c>
      <c r="F31" s="2">
        <f t="shared" si="0"/>
        <v>265780.23708365083</v>
      </c>
      <c r="G31" s="36">
        <f t="shared" si="4"/>
        <v>2027</v>
      </c>
    </row>
    <row r="32" spans="2:7" x14ac:dyDescent="0.5">
      <c r="B32" s="32">
        <f t="shared" si="1"/>
        <v>46538</v>
      </c>
      <c r="C32" s="36">
        <f t="shared" si="2"/>
        <v>332</v>
      </c>
      <c r="D32" s="2">
        <f t="shared" si="3"/>
        <v>265780.23708365083</v>
      </c>
      <c r="E32" s="39">
        <f>_xlfn.IFNA(PPMT('Property Inputs'!$D$42/12,1,C32,D32),"")</f>
        <v>-333.13029287962081</v>
      </c>
      <c r="F32" s="2">
        <f t="shared" si="0"/>
        <v>265447.10679077124</v>
      </c>
      <c r="G32" s="36">
        <f t="shared" si="4"/>
        <v>2027</v>
      </c>
    </row>
    <row r="33" spans="2:7" x14ac:dyDescent="0.5">
      <c r="B33" s="32">
        <f t="shared" si="1"/>
        <v>46568</v>
      </c>
      <c r="C33" s="36">
        <f t="shared" si="2"/>
        <v>331</v>
      </c>
      <c r="D33" s="2">
        <f t="shared" si="3"/>
        <v>265447.10679077124</v>
      </c>
      <c r="E33" s="39">
        <f>_xlfn.IFNA(PPMT('Property Inputs'!$D$42/12,1,C33,D33),"")</f>
        <v>-334.69878134192908</v>
      </c>
      <c r="F33" s="2">
        <f t="shared" si="0"/>
        <v>265112.40800942929</v>
      </c>
      <c r="G33" s="36">
        <f t="shared" si="4"/>
        <v>2027</v>
      </c>
    </row>
    <row r="34" spans="2:7" x14ac:dyDescent="0.5">
      <c r="B34" s="32">
        <f t="shared" si="1"/>
        <v>46599</v>
      </c>
      <c r="C34" s="36">
        <f t="shared" si="2"/>
        <v>330</v>
      </c>
      <c r="D34" s="2">
        <f t="shared" si="3"/>
        <v>265112.40800942929</v>
      </c>
      <c r="E34" s="39">
        <f>_xlfn.IFNA(PPMT('Property Inputs'!$D$42/12,1,C34,D34),"")</f>
        <v>-336.27465477074719</v>
      </c>
      <c r="F34" s="2">
        <f t="shared" si="0"/>
        <v>264776.13335465855</v>
      </c>
      <c r="G34" s="36">
        <f t="shared" si="4"/>
        <v>2027</v>
      </c>
    </row>
    <row r="35" spans="2:7" x14ac:dyDescent="0.5">
      <c r="B35" s="32">
        <f t="shared" si="1"/>
        <v>46630</v>
      </c>
      <c r="C35" s="36">
        <f t="shared" si="2"/>
        <v>329</v>
      </c>
      <c r="D35" s="2">
        <f t="shared" si="3"/>
        <v>264776.13335465855</v>
      </c>
      <c r="E35" s="39">
        <f>_xlfn.IFNA(PPMT('Property Inputs'!$D$42/12,1,C35,D35),"")</f>
        <v>-337.85794793695948</v>
      </c>
      <c r="F35" s="2">
        <f t="shared" si="0"/>
        <v>264438.27540672157</v>
      </c>
      <c r="G35" s="36">
        <f t="shared" si="4"/>
        <v>2027</v>
      </c>
    </row>
    <row r="36" spans="2:7" x14ac:dyDescent="0.5">
      <c r="B36" s="32">
        <f t="shared" si="1"/>
        <v>46660</v>
      </c>
      <c r="C36" s="36">
        <f t="shared" si="2"/>
        <v>328</v>
      </c>
      <c r="D36" s="2">
        <f t="shared" si="3"/>
        <v>264438.27540672157</v>
      </c>
      <c r="E36" s="39">
        <f>_xlfn.IFNA(PPMT('Property Inputs'!$D$42/12,1,C36,D36),"")</f>
        <v>-339.44869577516272</v>
      </c>
      <c r="F36" s="2">
        <f t="shared" si="0"/>
        <v>264098.82671094639</v>
      </c>
      <c r="G36" s="36">
        <f t="shared" si="4"/>
        <v>2027</v>
      </c>
    </row>
    <row r="37" spans="2:7" x14ac:dyDescent="0.5">
      <c r="B37" s="32">
        <f t="shared" si="1"/>
        <v>46691</v>
      </c>
      <c r="C37" s="36">
        <f t="shared" si="2"/>
        <v>327</v>
      </c>
      <c r="D37" s="2">
        <f t="shared" si="3"/>
        <v>264098.82671094639</v>
      </c>
      <c r="E37" s="39">
        <f>_xlfn.IFNA(PPMT('Property Inputs'!$D$42/12,1,C37,D37),"")</f>
        <v>-341.04693338443741</v>
      </c>
      <c r="F37" s="2">
        <f t="shared" si="0"/>
        <v>263757.77977756195</v>
      </c>
      <c r="G37" s="36">
        <f t="shared" si="4"/>
        <v>2027</v>
      </c>
    </row>
    <row r="38" spans="2:7" x14ac:dyDescent="0.5">
      <c r="B38" s="32">
        <f t="shared" si="1"/>
        <v>46721</v>
      </c>
      <c r="C38" s="36">
        <f t="shared" si="2"/>
        <v>326</v>
      </c>
      <c r="D38" s="2">
        <f t="shared" si="3"/>
        <v>263757.77977756195</v>
      </c>
      <c r="E38" s="39">
        <f>_xlfn.IFNA(PPMT('Property Inputs'!$D$42/12,1,C38,D38),"")</f>
        <v>-342.65269602912241</v>
      </c>
      <c r="F38" s="2">
        <f t="shared" si="0"/>
        <v>263415.12708153285</v>
      </c>
      <c r="G38" s="36">
        <f t="shared" si="4"/>
        <v>2027</v>
      </c>
    </row>
    <row r="39" spans="2:7" x14ac:dyDescent="0.5">
      <c r="B39" s="32">
        <f t="shared" si="1"/>
        <v>46752</v>
      </c>
      <c r="C39" s="36">
        <f t="shared" si="2"/>
        <v>325</v>
      </c>
      <c r="D39" s="2">
        <f t="shared" si="3"/>
        <v>263415.12708153285</v>
      </c>
      <c r="E39" s="39">
        <f>_xlfn.IFNA(PPMT('Property Inputs'!$D$42/12,1,C39,D39),"")</f>
        <v>-344.2660191395928</v>
      </c>
      <c r="F39" s="2">
        <f t="shared" si="0"/>
        <v>263070.86106239323</v>
      </c>
      <c r="G39" s="36">
        <f t="shared" si="4"/>
        <v>2027</v>
      </c>
    </row>
    <row r="40" spans="2:7" x14ac:dyDescent="0.5">
      <c r="B40" s="32">
        <f t="shared" si="1"/>
        <v>46783</v>
      </c>
      <c r="C40" s="36">
        <f t="shared" si="2"/>
        <v>324</v>
      </c>
      <c r="D40" s="2">
        <f t="shared" si="3"/>
        <v>263070.86106239323</v>
      </c>
      <c r="E40" s="39">
        <f>_xlfn.IFNA(PPMT('Property Inputs'!$D$42/12,1,C40,D40),"")</f>
        <v>-345.88693831304181</v>
      </c>
      <c r="F40" s="2">
        <f t="shared" si="0"/>
        <v>262724.97412408021</v>
      </c>
      <c r="G40" s="36">
        <f t="shared" si="4"/>
        <v>2028</v>
      </c>
    </row>
    <row r="41" spans="2:7" x14ac:dyDescent="0.5">
      <c r="B41" s="32">
        <f t="shared" si="1"/>
        <v>46812</v>
      </c>
      <c r="C41" s="36">
        <f t="shared" si="2"/>
        <v>323</v>
      </c>
      <c r="D41" s="2">
        <f t="shared" si="3"/>
        <v>262724.97412408021</v>
      </c>
      <c r="E41" s="39">
        <f>_xlfn.IFNA(PPMT('Property Inputs'!$D$42/12,1,C41,D41),"")</f>
        <v>-347.51548931426561</v>
      </c>
      <c r="F41" s="2">
        <f t="shared" si="0"/>
        <v>262377.45863476594</v>
      </c>
      <c r="G41" s="36">
        <f t="shared" si="4"/>
        <v>2028</v>
      </c>
    </row>
    <row r="42" spans="2:7" x14ac:dyDescent="0.5">
      <c r="B42" s="32">
        <f t="shared" si="1"/>
        <v>46843</v>
      </c>
      <c r="C42" s="36">
        <f t="shared" si="2"/>
        <v>322</v>
      </c>
      <c r="D42" s="2">
        <f t="shared" si="3"/>
        <v>262377.45863476594</v>
      </c>
      <c r="E42" s="39">
        <f>_xlfn.IFNA(PPMT('Property Inputs'!$D$42/12,1,C42,D42),"")</f>
        <v>-349.1517080764537</v>
      </c>
      <c r="F42" s="2">
        <f t="shared" si="0"/>
        <v>262028.30692668949</v>
      </c>
      <c r="G42" s="36">
        <f t="shared" si="4"/>
        <v>2028</v>
      </c>
    </row>
    <row r="43" spans="2:7" x14ac:dyDescent="0.5">
      <c r="B43" s="32">
        <f t="shared" si="1"/>
        <v>46873</v>
      </c>
      <c r="C43" s="36">
        <f t="shared" si="2"/>
        <v>321</v>
      </c>
      <c r="D43" s="2">
        <f t="shared" si="3"/>
        <v>262028.30692668949</v>
      </c>
      <c r="E43" s="39">
        <f>_xlfn.IFNA(PPMT('Property Inputs'!$D$42/12,1,C43,D43),"")</f>
        <v>-350.79563070198037</v>
      </c>
      <c r="F43" s="2">
        <f t="shared" si="0"/>
        <v>261677.5112959875</v>
      </c>
      <c r="G43" s="36">
        <f t="shared" si="4"/>
        <v>2028</v>
      </c>
    </row>
    <row r="44" spans="2:7" x14ac:dyDescent="0.5">
      <c r="B44" s="32">
        <f t="shared" si="1"/>
        <v>46904</v>
      </c>
      <c r="C44" s="36">
        <f t="shared" si="2"/>
        <v>320</v>
      </c>
      <c r="D44" s="2">
        <f t="shared" si="3"/>
        <v>261677.5112959875</v>
      </c>
      <c r="E44" s="39">
        <f>_xlfn.IFNA(PPMT('Property Inputs'!$D$42/12,1,C44,D44),"")</f>
        <v>-352.44729346320224</v>
      </c>
      <c r="F44" s="2">
        <f t="shared" si="0"/>
        <v>261325.0640025243</v>
      </c>
      <c r="G44" s="36">
        <f t="shared" si="4"/>
        <v>2028</v>
      </c>
    </row>
    <row r="45" spans="2:7" x14ac:dyDescent="0.5">
      <c r="B45" s="32">
        <f t="shared" si="1"/>
        <v>46934</v>
      </c>
      <c r="C45" s="36">
        <f t="shared" si="2"/>
        <v>319</v>
      </c>
      <c r="D45" s="2">
        <f t="shared" si="3"/>
        <v>261325.0640025243</v>
      </c>
      <c r="E45" s="39">
        <f>_xlfn.IFNA(PPMT('Property Inputs'!$D$42/12,1,C45,D45),"")</f>
        <v>-354.10673280325801</v>
      </c>
      <c r="F45" s="2">
        <f t="shared" si="0"/>
        <v>260970.95726972105</v>
      </c>
      <c r="G45" s="36">
        <f t="shared" si="4"/>
        <v>2028</v>
      </c>
    </row>
    <row r="46" spans="2:7" x14ac:dyDescent="0.5">
      <c r="B46" s="32">
        <f t="shared" si="1"/>
        <v>46965</v>
      </c>
      <c r="C46" s="36">
        <f t="shared" si="2"/>
        <v>318</v>
      </c>
      <c r="D46" s="2">
        <f t="shared" si="3"/>
        <v>260970.95726972105</v>
      </c>
      <c r="E46" s="39">
        <f>_xlfn.IFNA(PPMT('Property Inputs'!$D$42/12,1,C46,D46),"")</f>
        <v>-355.77398533687347</v>
      </c>
      <c r="F46" s="2">
        <f t="shared" si="0"/>
        <v>260615.18328438417</v>
      </c>
      <c r="G46" s="36">
        <f t="shared" si="4"/>
        <v>2028</v>
      </c>
    </row>
    <row r="47" spans="2:7" x14ac:dyDescent="0.5">
      <c r="B47" s="32">
        <f t="shared" si="1"/>
        <v>46996</v>
      </c>
      <c r="C47" s="36">
        <f t="shared" si="2"/>
        <v>317</v>
      </c>
      <c r="D47" s="2">
        <f t="shared" si="3"/>
        <v>260615.18328438417</v>
      </c>
      <c r="E47" s="39">
        <f>_xlfn.IFNA(PPMT('Property Inputs'!$D$42/12,1,C47,D47),"")</f>
        <v>-357.4490878511678</v>
      </c>
      <c r="F47" s="2">
        <f t="shared" si="0"/>
        <v>260257.73419653301</v>
      </c>
      <c r="G47" s="36">
        <f t="shared" si="4"/>
        <v>2028</v>
      </c>
    </row>
    <row r="48" spans="2:7" x14ac:dyDescent="0.5">
      <c r="B48" s="32">
        <f t="shared" si="1"/>
        <v>47026</v>
      </c>
      <c r="C48" s="36">
        <f t="shared" si="2"/>
        <v>316</v>
      </c>
      <c r="D48" s="2">
        <f t="shared" si="3"/>
        <v>260257.73419653301</v>
      </c>
      <c r="E48" s="39">
        <f>_xlfn.IFNA(PPMT('Property Inputs'!$D$42/12,1,C48,D48),"")</f>
        <v>-359.13207730646718</v>
      </c>
      <c r="F48" s="2">
        <f t="shared" si="0"/>
        <v>259898.60211922653</v>
      </c>
      <c r="G48" s="36">
        <f t="shared" si="4"/>
        <v>2028</v>
      </c>
    </row>
    <row r="49" spans="2:7" x14ac:dyDescent="0.5">
      <c r="B49" s="32">
        <f t="shared" si="1"/>
        <v>47057</v>
      </c>
      <c r="C49" s="36">
        <f t="shared" si="2"/>
        <v>315</v>
      </c>
      <c r="D49" s="2">
        <f t="shared" si="3"/>
        <v>259898.60211922653</v>
      </c>
      <c r="E49" s="39">
        <f>_xlfn.IFNA(PPMT('Property Inputs'!$D$42/12,1,C49,D49),"")</f>
        <v>-360.82299083711843</v>
      </c>
      <c r="F49" s="2">
        <f t="shared" si="0"/>
        <v>259537.7791283894</v>
      </c>
      <c r="G49" s="36">
        <f t="shared" si="4"/>
        <v>2028</v>
      </c>
    </row>
    <row r="50" spans="2:7" x14ac:dyDescent="0.5">
      <c r="B50" s="32">
        <f t="shared" si="1"/>
        <v>47087</v>
      </c>
      <c r="C50" s="36">
        <f t="shared" si="2"/>
        <v>314</v>
      </c>
      <c r="D50" s="2">
        <f t="shared" si="3"/>
        <v>259537.7791283894</v>
      </c>
      <c r="E50" s="39">
        <f>_xlfn.IFNA(PPMT('Property Inputs'!$D$42/12,1,C50,D50),"")</f>
        <v>-362.52186575230979</v>
      </c>
      <c r="F50" s="2">
        <f t="shared" si="0"/>
        <v>259175.25726263708</v>
      </c>
      <c r="G50" s="36">
        <f t="shared" si="4"/>
        <v>2028</v>
      </c>
    </row>
    <row r="51" spans="2:7" x14ac:dyDescent="0.5">
      <c r="B51" s="32">
        <f t="shared" si="1"/>
        <v>47118</v>
      </c>
      <c r="C51" s="36">
        <f t="shared" si="2"/>
        <v>313</v>
      </c>
      <c r="D51" s="2">
        <f t="shared" si="3"/>
        <v>259175.25726263708</v>
      </c>
      <c r="E51" s="39">
        <f>_xlfn.IFNA(PPMT('Property Inputs'!$D$42/12,1,C51,D51),"")</f>
        <v>-364.22873953689356</v>
      </c>
      <c r="F51" s="2">
        <f t="shared" si="0"/>
        <v>258811.02852310019</v>
      </c>
      <c r="G51" s="36">
        <f t="shared" si="4"/>
        <v>2028</v>
      </c>
    </row>
    <row r="52" spans="2:7" x14ac:dyDescent="0.5">
      <c r="B52" s="32">
        <f t="shared" si="1"/>
        <v>47149</v>
      </c>
      <c r="C52" s="36">
        <f t="shared" si="2"/>
        <v>312</v>
      </c>
      <c r="D52" s="2">
        <f t="shared" si="3"/>
        <v>258811.02852310019</v>
      </c>
      <c r="E52" s="39">
        <f>_xlfn.IFNA(PPMT('Property Inputs'!$D$42/12,1,C52,D52),"")</f>
        <v>-365.94364985221318</v>
      </c>
      <c r="F52" s="2">
        <f t="shared" si="0"/>
        <v>258445.08487324798</v>
      </c>
      <c r="G52" s="36">
        <f t="shared" si="4"/>
        <v>2029</v>
      </c>
    </row>
    <row r="53" spans="2:7" x14ac:dyDescent="0.5">
      <c r="B53" s="32">
        <f t="shared" si="1"/>
        <v>47177</v>
      </c>
      <c r="C53" s="36">
        <f t="shared" si="2"/>
        <v>311</v>
      </c>
      <c r="D53" s="2">
        <f t="shared" si="3"/>
        <v>258445.08487324798</v>
      </c>
      <c r="E53" s="39">
        <f>_xlfn.IFNA(PPMT('Property Inputs'!$D$42/12,1,C53,D53),"")</f>
        <v>-367.666634536934</v>
      </c>
      <c r="F53" s="2">
        <f t="shared" si="0"/>
        <v>258077.41823871105</v>
      </c>
      <c r="G53" s="36">
        <f t="shared" si="4"/>
        <v>2029</v>
      </c>
    </row>
    <row r="54" spans="2:7" x14ac:dyDescent="0.5">
      <c r="B54" s="32">
        <f t="shared" si="1"/>
        <v>47208</v>
      </c>
      <c r="C54" s="36">
        <f t="shared" si="2"/>
        <v>310</v>
      </c>
      <c r="D54" s="2">
        <f t="shared" si="3"/>
        <v>258077.41823871105</v>
      </c>
      <c r="E54" s="39">
        <f>_xlfn.IFNA(PPMT('Property Inputs'!$D$42/12,1,C54,D54),"")</f>
        <v>-369.39773160787871</v>
      </c>
      <c r="F54" s="2">
        <f t="shared" si="0"/>
        <v>257708.02050710318</v>
      </c>
      <c r="G54" s="36">
        <f t="shared" si="4"/>
        <v>2029</v>
      </c>
    </row>
    <row r="55" spans="2:7" x14ac:dyDescent="0.5">
      <c r="B55" s="32">
        <f t="shared" si="1"/>
        <v>47238</v>
      </c>
      <c r="C55" s="36">
        <f t="shared" si="2"/>
        <v>309</v>
      </c>
      <c r="D55" s="2">
        <f t="shared" si="3"/>
        <v>257708.02050710318</v>
      </c>
      <c r="E55" s="39">
        <f>_xlfn.IFNA(PPMT('Property Inputs'!$D$42/12,1,C55,D55),"")</f>
        <v>-371.13697926086581</v>
      </c>
      <c r="F55" s="2">
        <f t="shared" si="0"/>
        <v>257336.88352784232</v>
      </c>
      <c r="G55" s="36">
        <f t="shared" si="4"/>
        <v>2029</v>
      </c>
    </row>
    <row r="56" spans="2:7" x14ac:dyDescent="0.5">
      <c r="B56" s="32">
        <f t="shared" si="1"/>
        <v>47269</v>
      </c>
      <c r="C56" s="36">
        <f t="shared" si="2"/>
        <v>308</v>
      </c>
      <c r="D56" s="2">
        <f t="shared" si="3"/>
        <v>257336.88352784232</v>
      </c>
      <c r="E56" s="39">
        <f>_xlfn.IFNA(PPMT('Property Inputs'!$D$42/12,1,C56,D56),"")</f>
        <v>-372.88441587155233</v>
      </c>
      <c r="F56" s="2">
        <f t="shared" si="0"/>
        <v>256963.99911197077</v>
      </c>
      <c r="G56" s="36">
        <f t="shared" si="4"/>
        <v>2029</v>
      </c>
    </row>
    <row r="57" spans="2:7" x14ac:dyDescent="0.5">
      <c r="B57" s="32">
        <f t="shared" si="1"/>
        <v>47299</v>
      </c>
      <c r="C57" s="36">
        <f t="shared" si="2"/>
        <v>307</v>
      </c>
      <c r="D57" s="2">
        <f t="shared" si="3"/>
        <v>256963.99911197077</v>
      </c>
      <c r="E57" s="39">
        <f>_xlfn.IFNA(PPMT('Property Inputs'!$D$42/12,1,C57,D57),"")</f>
        <v>-374.64007999628097</v>
      </c>
      <c r="F57" s="2">
        <f t="shared" si="0"/>
        <v>256589.35903197448</v>
      </c>
      <c r="G57" s="36">
        <f t="shared" si="4"/>
        <v>2029</v>
      </c>
    </row>
    <row r="58" spans="2:7" x14ac:dyDescent="0.5">
      <c r="B58" s="32">
        <f t="shared" si="1"/>
        <v>47330</v>
      </c>
      <c r="C58" s="36">
        <f t="shared" si="2"/>
        <v>306</v>
      </c>
      <c r="D58" s="2">
        <f t="shared" si="3"/>
        <v>256589.35903197448</v>
      </c>
      <c r="E58" s="39">
        <f>_xlfn.IFNA(PPMT('Property Inputs'!$D$42/12,1,C58,D58),"")</f>
        <v>-376.40401037293009</v>
      </c>
      <c r="F58" s="2">
        <f t="shared" si="0"/>
        <v>256212.95502160155</v>
      </c>
      <c r="G58" s="36">
        <f t="shared" si="4"/>
        <v>2029</v>
      </c>
    </row>
    <row r="59" spans="2:7" x14ac:dyDescent="0.5">
      <c r="B59" s="32">
        <f t="shared" si="1"/>
        <v>47361</v>
      </c>
      <c r="C59" s="36">
        <f t="shared" si="2"/>
        <v>305</v>
      </c>
      <c r="D59" s="2">
        <f t="shared" si="3"/>
        <v>256212.95502160155</v>
      </c>
      <c r="E59" s="39">
        <f>_xlfn.IFNA(PPMT('Property Inputs'!$D$42/12,1,C59,D59),"")</f>
        <v>-378.17624592176935</v>
      </c>
      <c r="F59" s="2">
        <f t="shared" si="0"/>
        <v>255834.77877567979</v>
      </c>
      <c r="G59" s="36">
        <f t="shared" si="4"/>
        <v>2029</v>
      </c>
    </row>
    <row r="60" spans="2:7" x14ac:dyDescent="0.5">
      <c r="B60" s="32">
        <f t="shared" si="1"/>
        <v>47391</v>
      </c>
      <c r="C60" s="36">
        <f t="shared" si="2"/>
        <v>304</v>
      </c>
      <c r="D60" s="2">
        <f t="shared" si="3"/>
        <v>255834.77877567979</v>
      </c>
      <c r="E60" s="39">
        <f>_xlfn.IFNA(PPMT('Property Inputs'!$D$42/12,1,C60,D60),"")</f>
        <v>-379.95682574631769</v>
      </c>
      <c r="F60" s="2">
        <f t="shared" si="0"/>
        <v>255454.82194993348</v>
      </c>
      <c r="G60" s="36">
        <f t="shared" si="4"/>
        <v>2029</v>
      </c>
    </row>
    <row r="61" spans="2:7" x14ac:dyDescent="0.5">
      <c r="B61" s="32">
        <f t="shared" si="1"/>
        <v>47422</v>
      </c>
      <c r="C61" s="36">
        <f t="shared" si="2"/>
        <v>303</v>
      </c>
      <c r="D61" s="2">
        <f t="shared" si="3"/>
        <v>255454.82194993348</v>
      </c>
      <c r="E61" s="39">
        <f>_xlfn.IFNA(PPMT('Property Inputs'!$D$42/12,1,C61,D61),"")</f>
        <v>-381.74578913420669</v>
      </c>
      <c r="F61" s="2">
        <f t="shared" si="0"/>
        <v>255073.07616079928</v>
      </c>
      <c r="G61" s="36">
        <f t="shared" si="4"/>
        <v>2029</v>
      </c>
    </row>
    <row r="62" spans="2:7" x14ac:dyDescent="0.5">
      <c r="B62" s="32">
        <f t="shared" si="1"/>
        <v>47452</v>
      </c>
      <c r="C62" s="36">
        <f t="shared" si="2"/>
        <v>302</v>
      </c>
      <c r="D62" s="2">
        <f t="shared" si="3"/>
        <v>255073.07616079928</v>
      </c>
      <c r="E62" s="39">
        <f>_xlfn.IFNA(PPMT('Property Inputs'!$D$42/12,1,C62,D62),"")</f>
        <v>-383.54317555804676</v>
      </c>
      <c r="F62" s="2">
        <f t="shared" si="0"/>
        <v>254689.53298524124</v>
      </c>
      <c r="G62" s="36">
        <f t="shared" si="4"/>
        <v>2029</v>
      </c>
    </row>
    <row r="63" spans="2:7" x14ac:dyDescent="0.5">
      <c r="B63" s="32">
        <f t="shared" si="1"/>
        <v>47483</v>
      </c>
      <c r="C63" s="36">
        <f t="shared" si="2"/>
        <v>301</v>
      </c>
      <c r="D63" s="2">
        <f t="shared" si="3"/>
        <v>254689.53298524124</v>
      </c>
      <c r="E63" s="39">
        <f>_xlfn.IFNA(PPMT('Property Inputs'!$D$42/12,1,C63,D63),"")</f>
        <v>-385.34902467629934</v>
      </c>
      <c r="F63" s="2">
        <f t="shared" si="0"/>
        <v>254304.18396056493</v>
      </c>
      <c r="G63" s="36">
        <f t="shared" si="4"/>
        <v>2029</v>
      </c>
    </row>
    <row r="64" spans="2:7" x14ac:dyDescent="0.5">
      <c r="B64" s="32">
        <f t="shared" si="1"/>
        <v>47514</v>
      </c>
      <c r="C64" s="36">
        <f t="shared" si="2"/>
        <v>300</v>
      </c>
      <c r="D64" s="2">
        <f t="shared" si="3"/>
        <v>254304.18396056493</v>
      </c>
      <c r="E64" s="39">
        <f>_xlfn.IFNA(PPMT('Property Inputs'!$D$42/12,1,C64,D64),"")</f>
        <v>-387.16337633415014</v>
      </c>
      <c r="F64" s="2">
        <f t="shared" si="0"/>
        <v>253917.02058423078</v>
      </c>
      <c r="G64" s="36">
        <f t="shared" si="4"/>
        <v>2030</v>
      </c>
    </row>
    <row r="65" spans="2:7" x14ac:dyDescent="0.5">
      <c r="B65" s="32">
        <f t="shared" si="1"/>
        <v>47542</v>
      </c>
      <c r="C65" s="36">
        <f t="shared" si="2"/>
        <v>299</v>
      </c>
      <c r="D65" s="2">
        <f t="shared" si="3"/>
        <v>253917.02058423078</v>
      </c>
      <c r="E65" s="39">
        <f>_xlfn.IFNA(PPMT('Property Inputs'!$D$42/12,1,C65,D65),"")</f>
        <v>-388.98627056439017</v>
      </c>
      <c r="F65" s="2">
        <f t="shared" si="0"/>
        <v>253528.03431366637</v>
      </c>
      <c r="G65" s="36">
        <f t="shared" si="4"/>
        <v>2030</v>
      </c>
    </row>
    <row r="66" spans="2:7" x14ac:dyDescent="0.5">
      <c r="B66" s="32">
        <f t="shared" si="1"/>
        <v>47573</v>
      </c>
      <c r="C66" s="36">
        <f t="shared" si="2"/>
        <v>298</v>
      </c>
      <c r="D66" s="2">
        <f t="shared" si="3"/>
        <v>253528.03431366637</v>
      </c>
      <c r="E66" s="39">
        <f>_xlfn.IFNA(PPMT('Property Inputs'!$D$42/12,1,C66,D66),"")</f>
        <v>-390.81774758829744</v>
      </c>
      <c r="F66" s="2">
        <f t="shared" si="0"/>
        <v>253137.21656607807</v>
      </c>
      <c r="G66" s="36">
        <f t="shared" si="4"/>
        <v>2030</v>
      </c>
    </row>
    <row r="67" spans="2:7" x14ac:dyDescent="0.5">
      <c r="B67" s="32">
        <f t="shared" si="1"/>
        <v>47603</v>
      </c>
      <c r="C67" s="36">
        <f t="shared" si="2"/>
        <v>297</v>
      </c>
      <c r="D67" s="2">
        <f t="shared" si="3"/>
        <v>253137.21656607807</v>
      </c>
      <c r="E67" s="39">
        <f>_xlfn.IFNA(PPMT('Property Inputs'!$D$42/12,1,C67,D67),"")</f>
        <v>-392.6578478165257</v>
      </c>
      <c r="F67" s="2">
        <f t="shared" si="0"/>
        <v>252744.55871826154</v>
      </c>
      <c r="G67" s="36">
        <f t="shared" si="4"/>
        <v>2030</v>
      </c>
    </row>
    <row r="68" spans="2:7" x14ac:dyDescent="0.5">
      <c r="B68" s="32">
        <f t="shared" si="1"/>
        <v>47634</v>
      </c>
      <c r="C68" s="36">
        <f t="shared" si="2"/>
        <v>296</v>
      </c>
      <c r="D68" s="2">
        <f t="shared" si="3"/>
        <v>252744.55871826154</v>
      </c>
      <c r="E68" s="39">
        <f>_xlfn.IFNA(PPMT('Property Inputs'!$D$42/12,1,C68,D68),"")</f>
        <v>-394.50661184999512</v>
      </c>
      <c r="F68" s="2">
        <f t="shared" ref="F68:F131" si="5">D68+E68</f>
        <v>252350.05210641155</v>
      </c>
      <c r="G68" s="36">
        <f t="shared" si="4"/>
        <v>2030</v>
      </c>
    </row>
    <row r="69" spans="2:7" x14ac:dyDescent="0.5">
      <c r="B69" s="32">
        <f t="shared" ref="B69:B132" si="6">EOMONTH(B68,1)</f>
        <v>47664</v>
      </c>
      <c r="C69" s="36">
        <f t="shared" ref="C69:C132" si="7">IF(F68="","",C68-1)</f>
        <v>295</v>
      </c>
      <c r="D69" s="2">
        <f t="shared" ref="D69:D132" si="8">F68</f>
        <v>252350.05210641155</v>
      </c>
      <c r="E69" s="39">
        <f>_xlfn.IFNA(PPMT('Property Inputs'!$D$42/12,1,C69,D69),"")</f>
        <v>-396.36408048078886</v>
      </c>
      <c r="F69" s="2">
        <f t="shared" si="5"/>
        <v>251953.68802593075</v>
      </c>
      <c r="G69" s="36">
        <f t="shared" ref="G69:G132" si="9">YEAR(B69)</f>
        <v>2030</v>
      </c>
    </row>
    <row r="70" spans="2:7" x14ac:dyDescent="0.5">
      <c r="B70" s="32">
        <f t="shared" si="6"/>
        <v>47695</v>
      </c>
      <c r="C70" s="36">
        <f t="shared" si="7"/>
        <v>294</v>
      </c>
      <c r="D70" s="2">
        <f t="shared" si="8"/>
        <v>251953.68802593075</v>
      </c>
      <c r="E70" s="39">
        <f>_xlfn.IFNA(PPMT('Property Inputs'!$D$42/12,1,C70,D70),"")</f>
        <v>-398.2302946930526</v>
      </c>
      <c r="F70" s="2">
        <f t="shared" si="5"/>
        <v>251555.45773123769</v>
      </c>
      <c r="G70" s="36">
        <f t="shared" si="9"/>
        <v>2030</v>
      </c>
    </row>
    <row r="71" spans="2:7" x14ac:dyDescent="0.5">
      <c r="B71" s="32">
        <f t="shared" si="6"/>
        <v>47726</v>
      </c>
      <c r="C71" s="36">
        <f t="shared" si="7"/>
        <v>293</v>
      </c>
      <c r="D71" s="2">
        <f t="shared" si="8"/>
        <v>251555.45773123769</v>
      </c>
      <c r="E71" s="39">
        <f>_xlfn.IFNA(PPMT('Property Inputs'!$D$42/12,1,C71,D71),"")</f>
        <v>-400.10529566389908</v>
      </c>
      <c r="F71" s="2">
        <f t="shared" si="5"/>
        <v>251155.35243557379</v>
      </c>
      <c r="G71" s="36">
        <f t="shared" si="9"/>
        <v>2030</v>
      </c>
    </row>
    <row r="72" spans="2:7" x14ac:dyDescent="0.5">
      <c r="B72" s="32">
        <f t="shared" si="6"/>
        <v>47756</v>
      </c>
      <c r="C72" s="36">
        <f t="shared" si="7"/>
        <v>292</v>
      </c>
      <c r="D72" s="2">
        <f t="shared" si="8"/>
        <v>251155.35243557379</v>
      </c>
      <c r="E72" s="39">
        <f>_xlfn.IFNA(PPMT('Property Inputs'!$D$42/12,1,C72,D72),"")</f>
        <v>-401.98912476431656</v>
      </c>
      <c r="F72" s="2">
        <f t="shared" si="5"/>
        <v>250753.36331080948</v>
      </c>
      <c r="G72" s="36">
        <f t="shared" si="9"/>
        <v>2030</v>
      </c>
    </row>
    <row r="73" spans="2:7" x14ac:dyDescent="0.5">
      <c r="B73" s="32">
        <f t="shared" si="6"/>
        <v>47787</v>
      </c>
      <c r="C73" s="36">
        <f t="shared" si="7"/>
        <v>291</v>
      </c>
      <c r="D73" s="2">
        <f t="shared" si="8"/>
        <v>250753.36331080948</v>
      </c>
      <c r="E73" s="39">
        <f>_xlfn.IFNA(PPMT('Property Inputs'!$D$42/12,1,C73,D73),"")</f>
        <v>-403.88182356008201</v>
      </c>
      <c r="F73" s="2">
        <f t="shared" si="5"/>
        <v>250349.4814872494</v>
      </c>
      <c r="G73" s="36">
        <f t="shared" si="9"/>
        <v>2030</v>
      </c>
    </row>
    <row r="74" spans="2:7" x14ac:dyDescent="0.5">
      <c r="B74" s="32">
        <f t="shared" si="6"/>
        <v>47817</v>
      </c>
      <c r="C74" s="36">
        <f t="shared" si="7"/>
        <v>290</v>
      </c>
      <c r="D74" s="2">
        <f t="shared" si="8"/>
        <v>250349.4814872494</v>
      </c>
      <c r="E74" s="39">
        <f>_xlfn.IFNA(PPMT('Property Inputs'!$D$42/12,1,C74,D74),"")</f>
        <v>-405.78343381267729</v>
      </c>
      <c r="F74" s="2">
        <f t="shared" si="5"/>
        <v>249943.69805343673</v>
      </c>
      <c r="G74" s="36">
        <f t="shared" si="9"/>
        <v>2030</v>
      </c>
    </row>
    <row r="75" spans="2:7" x14ac:dyDescent="0.5">
      <c r="B75" s="32">
        <f t="shared" si="6"/>
        <v>47848</v>
      </c>
      <c r="C75" s="36">
        <f t="shared" si="7"/>
        <v>289</v>
      </c>
      <c r="D75" s="2">
        <f t="shared" si="8"/>
        <v>249943.69805343673</v>
      </c>
      <c r="E75" s="39">
        <f>_xlfn.IFNA(PPMT('Property Inputs'!$D$42/12,1,C75,D75),"")</f>
        <v>-407.69399748021186</v>
      </c>
      <c r="F75" s="2">
        <f t="shared" si="5"/>
        <v>249536.00405595652</v>
      </c>
      <c r="G75" s="36">
        <f t="shared" si="9"/>
        <v>2030</v>
      </c>
    </row>
    <row r="76" spans="2:7" x14ac:dyDescent="0.5">
      <c r="B76" s="32">
        <f t="shared" si="6"/>
        <v>47879</v>
      </c>
      <c r="C76" s="36">
        <f t="shared" si="7"/>
        <v>288</v>
      </c>
      <c r="D76" s="2">
        <f t="shared" si="8"/>
        <v>249536.00405595652</v>
      </c>
      <c r="E76" s="39">
        <f>_xlfn.IFNA(PPMT('Property Inputs'!$D$42/12,1,C76,D76),"")</f>
        <v>-409.61355671834798</v>
      </c>
      <c r="F76" s="2">
        <f t="shared" si="5"/>
        <v>249126.39049923819</v>
      </c>
      <c r="G76" s="36">
        <f t="shared" si="9"/>
        <v>2031</v>
      </c>
    </row>
    <row r="77" spans="2:7" x14ac:dyDescent="0.5">
      <c r="B77" s="32">
        <f t="shared" si="6"/>
        <v>47907</v>
      </c>
      <c r="C77" s="36">
        <f t="shared" si="7"/>
        <v>287</v>
      </c>
      <c r="D77" s="2">
        <f t="shared" si="8"/>
        <v>249126.39049923819</v>
      </c>
      <c r="E77" s="39">
        <f>_xlfn.IFNA(PPMT('Property Inputs'!$D$42/12,1,C77,D77),"")</f>
        <v>-411.54215388123021</v>
      </c>
      <c r="F77" s="2">
        <f t="shared" si="5"/>
        <v>248714.84834535696</v>
      </c>
      <c r="G77" s="36">
        <f t="shared" si="9"/>
        <v>2031</v>
      </c>
    </row>
    <row r="78" spans="2:7" x14ac:dyDescent="0.5">
      <c r="B78" s="32">
        <f t="shared" si="6"/>
        <v>47938</v>
      </c>
      <c r="C78" s="36">
        <f t="shared" si="7"/>
        <v>286</v>
      </c>
      <c r="D78" s="2">
        <f t="shared" si="8"/>
        <v>248714.84834535696</v>
      </c>
      <c r="E78" s="39">
        <f>_xlfn.IFNA(PPMT('Property Inputs'!$D$42/12,1,C78,D78),"")</f>
        <v>-413.47983152242114</v>
      </c>
      <c r="F78" s="2">
        <f t="shared" si="5"/>
        <v>248301.36851383455</v>
      </c>
      <c r="G78" s="36">
        <f t="shared" si="9"/>
        <v>2031</v>
      </c>
    </row>
    <row r="79" spans="2:7" x14ac:dyDescent="0.5">
      <c r="B79" s="32">
        <f t="shared" si="6"/>
        <v>47968</v>
      </c>
      <c r="C79" s="36">
        <f t="shared" si="7"/>
        <v>285</v>
      </c>
      <c r="D79" s="2">
        <f t="shared" si="8"/>
        <v>248301.36851383455</v>
      </c>
      <c r="E79" s="39">
        <f>_xlfn.IFNA(PPMT('Property Inputs'!$D$42/12,1,C79,D79),"")</f>
        <v>-415.42663239583902</v>
      </c>
      <c r="F79" s="2">
        <f t="shared" si="5"/>
        <v>247885.94188143872</v>
      </c>
      <c r="G79" s="36">
        <f t="shared" si="9"/>
        <v>2031</v>
      </c>
    </row>
    <row r="80" spans="2:7" x14ac:dyDescent="0.5">
      <c r="B80" s="32">
        <f t="shared" si="6"/>
        <v>47999</v>
      </c>
      <c r="C80" s="36">
        <f t="shared" si="7"/>
        <v>284</v>
      </c>
      <c r="D80" s="2">
        <f t="shared" si="8"/>
        <v>247885.94188143872</v>
      </c>
      <c r="E80" s="39">
        <f>_xlfn.IFNA(PPMT('Property Inputs'!$D$42/12,1,C80,D80),"")</f>
        <v>-417.38259945670285</v>
      </c>
      <c r="F80" s="2">
        <f t="shared" si="5"/>
        <v>247468.55928198202</v>
      </c>
      <c r="G80" s="36">
        <f t="shared" si="9"/>
        <v>2031</v>
      </c>
    </row>
    <row r="81" spans="2:7" x14ac:dyDescent="0.5">
      <c r="B81" s="32">
        <f t="shared" si="6"/>
        <v>48029</v>
      </c>
      <c r="C81" s="36">
        <f t="shared" si="7"/>
        <v>283</v>
      </c>
      <c r="D81" s="2">
        <f t="shared" si="8"/>
        <v>247468.55928198202</v>
      </c>
      <c r="E81" s="39">
        <f>_xlfn.IFNA(PPMT('Property Inputs'!$D$42/12,1,C81,D81),"")</f>
        <v>-419.34777586247816</v>
      </c>
      <c r="F81" s="2">
        <f t="shared" si="5"/>
        <v>247049.21150611955</v>
      </c>
      <c r="G81" s="36">
        <f t="shared" si="9"/>
        <v>2031</v>
      </c>
    </row>
    <row r="82" spans="2:7" x14ac:dyDescent="0.5">
      <c r="B82" s="32">
        <f t="shared" si="6"/>
        <v>48060</v>
      </c>
      <c r="C82" s="36">
        <f t="shared" si="7"/>
        <v>282</v>
      </c>
      <c r="D82" s="2">
        <f t="shared" si="8"/>
        <v>247049.21150611955</v>
      </c>
      <c r="E82" s="39">
        <f>_xlfn.IFNA(PPMT('Property Inputs'!$D$42/12,1,C82,D82),"")</f>
        <v>-421.32220497383059</v>
      </c>
      <c r="F82" s="2">
        <f t="shared" si="5"/>
        <v>246627.88930114571</v>
      </c>
      <c r="G82" s="36">
        <f t="shared" si="9"/>
        <v>2031</v>
      </c>
    </row>
    <row r="83" spans="2:7" x14ac:dyDescent="0.5">
      <c r="B83" s="32">
        <f t="shared" si="6"/>
        <v>48091</v>
      </c>
      <c r="C83" s="36">
        <f t="shared" si="7"/>
        <v>281</v>
      </c>
      <c r="D83" s="2">
        <f t="shared" si="8"/>
        <v>246627.88930114571</v>
      </c>
      <c r="E83" s="39">
        <f>_xlfn.IFNA(PPMT('Property Inputs'!$D$42/12,1,C83,D83),"")</f>
        <v>-423.30593035558246</v>
      </c>
      <c r="F83" s="2">
        <f t="shared" si="5"/>
        <v>246204.58337079012</v>
      </c>
      <c r="G83" s="36">
        <f t="shared" si="9"/>
        <v>2031</v>
      </c>
    </row>
    <row r="84" spans="2:7" x14ac:dyDescent="0.5">
      <c r="B84" s="32">
        <f t="shared" si="6"/>
        <v>48121</v>
      </c>
      <c r="C84" s="36">
        <f t="shared" si="7"/>
        <v>280</v>
      </c>
      <c r="D84" s="2">
        <f t="shared" si="8"/>
        <v>246204.58337079012</v>
      </c>
      <c r="E84" s="39">
        <f>_xlfn.IFNA(PPMT('Property Inputs'!$D$42/12,1,C84,D84),"")</f>
        <v>-425.29899577767338</v>
      </c>
      <c r="F84" s="2">
        <f t="shared" si="5"/>
        <v>245779.28437501244</v>
      </c>
      <c r="G84" s="36">
        <f t="shared" si="9"/>
        <v>2031</v>
      </c>
    </row>
    <row r="85" spans="2:7" x14ac:dyDescent="0.5">
      <c r="B85" s="32">
        <f t="shared" si="6"/>
        <v>48152</v>
      </c>
      <c r="C85" s="36">
        <f t="shared" si="7"/>
        <v>279</v>
      </c>
      <c r="D85" s="2">
        <f t="shared" si="8"/>
        <v>245779.28437501244</v>
      </c>
      <c r="E85" s="39">
        <f>_xlfn.IFNA(PPMT('Property Inputs'!$D$42/12,1,C85,D85),"")</f>
        <v>-427.30144521612652</v>
      </c>
      <c r="F85" s="2">
        <f t="shared" si="5"/>
        <v>245351.98292979633</v>
      </c>
      <c r="G85" s="36">
        <f t="shared" si="9"/>
        <v>2031</v>
      </c>
    </row>
    <row r="86" spans="2:7" x14ac:dyDescent="0.5">
      <c r="B86" s="32">
        <f t="shared" si="6"/>
        <v>48182</v>
      </c>
      <c r="C86" s="36">
        <f t="shared" si="7"/>
        <v>278</v>
      </c>
      <c r="D86" s="2">
        <f t="shared" si="8"/>
        <v>245351.98292979633</v>
      </c>
      <c r="E86" s="39">
        <f>_xlfn.IFNA(PPMT('Property Inputs'!$D$42/12,1,C86,D86),"")</f>
        <v>-429.31332285401919</v>
      </c>
      <c r="F86" s="2">
        <f t="shared" si="5"/>
        <v>244922.66960694231</v>
      </c>
      <c r="G86" s="36">
        <f t="shared" si="9"/>
        <v>2031</v>
      </c>
    </row>
    <row r="87" spans="2:7" x14ac:dyDescent="0.5">
      <c r="B87" s="32">
        <f t="shared" si="6"/>
        <v>48213</v>
      </c>
      <c r="C87" s="36">
        <f t="shared" si="7"/>
        <v>277</v>
      </c>
      <c r="D87" s="2">
        <f t="shared" si="8"/>
        <v>244922.66960694231</v>
      </c>
      <c r="E87" s="39">
        <f>_xlfn.IFNA(PPMT('Property Inputs'!$D$42/12,1,C87,D87),"")</f>
        <v>-431.33467308245679</v>
      </c>
      <c r="F87" s="2">
        <f t="shared" si="5"/>
        <v>244491.33493385985</v>
      </c>
      <c r="G87" s="36">
        <f t="shared" si="9"/>
        <v>2031</v>
      </c>
    </row>
    <row r="88" spans="2:7" x14ac:dyDescent="0.5">
      <c r="B88" s="32">
        <f t="shared" si="6"/>
        <v>48244</v>
      </c>
      <c r="C88" s="36">
        <f t="shared" si="7"/>
        <v>276</v>
      </c>
      <c r="D88" s="2">
        <f t="shared" si="8"/>
        <v>244491.33493385985</v>
      </c>
      <c r="E88" s="39">
        <f>_xlfn.IFNA(PPMT('Property Inputs'!$D$42/12,1,C88,D88),"")</f>
        <v>-433.36554050155343</v>
      </c>
      <c r="F88" s="2">
        <f t="shared" si="5"/>
        <v>244057.9693933583</v>
      </c>
      <c r="G88" s="36">
        <f t="shared" si="9"/>
        <v>2032</v>
      </c>
    </row>
    <row r="89" spans="2:7" x14ac:dyDescent="0.5">
      <c r="B89" s="32">
        <f t="shared" si="6"/>
        <v>48273</v>
      </c>
      <c r="C89" s="36">
        <f t="shared" si="7"/>
        <v>275</v>
      </c>
      <c r="D89" s="2">
        <f t="shared" si="8"/>
        <v>244057.9693933583</v>
      </c>
      <c r="E89" s="39">
        <f>_xlfn.IFNA(PPMT('Property Inputs'!$D$42/12,1,C89,D89),"")</f>
        <v>-435.40596992141479</v>
      </c>
      <c r="F89" s="2">
        <f t="shared" si="5"/>
        <v>243622.56342343689</v>
      </c>
      <c r="G89" s="36">
        <f t="shared" si="9"/>
        <v>2032</v>
      </c>
    </row>
    <row r="90" spans="2:7" x14ac:dyDescent="0.5">
      <c r="B90" s="32">
        <f t="shared" si="6"/>
        <v>48304</v>
      </c>
      <c r="C90" s="36">
        <f t="shared" si="7"/>
        <v>274</v>
      </c>
      <c r="D90" s="2">
        <f t="shared" si="8"/>
        <v>243622.56342343689</v>
      </c>
      <c r="E90" s="39">
        <f>_xlfn.IFNA(PPMT('Property Inputs'!$D$42/12,1,C90,D90),"")</f>
        <v>-437.45600636312821</v>
      </c>
      <c r="F90" s="2">
        <f t="shared" si="5"/>
        <v>243185.10741707377</v>
      </c>
      <c r="G90" s="36">
        <f t="shared" si="9"/>
        <v>2032</v>
      </c>
    </row>
    <row r="91" spans="2:7" x14ac:dyDescent="0.5">
      <c r="B91" s="32">
        <f t="shared" si="6"/>
        <v>48334</v>
      </c>
      <c r="C91" s="36">
        <f t="shared" si="7"/>
        <v>273</v>
      </c>
      <c r="D91" s="2">
        <f t="shared" si="8"/>
        <v>243185.10741707377</v>
      </c>
      <c r="E91" s="39">
        <f>_xlfn.IFNA(PPMT('Property Inputs'!$D$42/12,1,C91,D91),"")</f>
        <v>-439.51569505975471</v>
      </c>
      <c r="F91" s="2">
        <f t="shared" si="5"/>
        <v>242745.59172201401</v>
      </c>
      <c r="G91" s="36">
        <f t="shared" si="9"/>
        <v>2032</v>
      </c>
    </row>
    <row r="92" spans="2:7" x14ac:dyDescent="0.5">
      <c r="B92" s="32">
        <f t="shared" si="6"/>
        <v>48365</v>
      </c>
      <c r="C92" s="36">
        <f t="shared" si="7"/>
        <v>272</v>
      </c>
      <c r="D92" s="2">
        <f t="shared" si="8"/>
        <v>242745.59172201401</v>
      </c>
      <c r="E92" s="39">
        <f>_xlfn.IFNA(PPMT('Property Inputs'!$D$42/12,1,C92,D92),"")</f>
        <v>-441.58508145732753</v>
      </c>
      <c r="F92" s="2">
        <f t="shared" si="5"/>
        <v>242304.00664055668</v>
      </c>
      <c r="G92" s="36">
        <f t="shared" si="9"/>
        <v>2032</v>
      </c>
    </row>
    <row r="93" spans="2:7" x14ac:dyDescent="0.5">
      <c r="B93" s="32">
        <f t="shared" si="6"/>
        <v>48395</v>
      </c>
      <c r="C93" s="36">
        <f t="shared" si="7"/>
        <v>271</v>
      </c>
      <c r="D93" s="2">
        <f t="shared" si="8"/>
        <v>242304.00664055668</v>
      </c>
      <c r="E93" s="39">
        <f>_xlfn.IFNA(PPMT('Property Inputs'!$D$42/12,1,C93,D93),"")</f>
        <v>-443.66421121585586</v>
      </c>
      <c r="F93" s="2">
        <f t="shared" si="5"/>
        <v>241860.34242934082</v>
      </c>
      <c r="G93" s="36">
        <f t="shared" si="9"/>
        <v>2032</v>
      </c>
    </row>
    <row r="94" spans="2:7" x14ac:dyDescent="0.5">
      <c r="B94" s="32">
        <f t="shared" si="6"/>
        <v>48426</v>
      </c>
      <c r="C94" s="36">
        <f t="shared" si="7"/>
        <v>270</v>
      </c>
      <c r="D94" s="2">
        <f t="shared" si="8"/>
        <v>241860.34242934082</v>
      </c>
      <c r="E94" s="39">
        <f>_xlfn.IFNA(PPMT('Property Inputs'!$D$42/12,1,C94,D94),"")</f>
        <v>-445.75313021033048</v>
      </c>
      <c r="F94" s="2">
        <f t="shared" si="5"/>
        <v>241414.58929913049</v>
      </c>
      <c r="G94" s="36">
        <f t="shared" si="9"/>
        <v>2032</v>
      </c>
    </row>
    <row r="95" spans="2:7" x14ac:dyDescent="0.5">
      <c r="B95" s="32">
        <f t="shared" si="6"/>
        <v>48457</v>
      </c>
      <c r="C95" s="36">
        <f t="shared" si="7"/>
        <v>269</v>
      </c>
      <c r="D95" s="2">
        <f t="shared" si="8"/>
        <v>241414.58929913049</v>
      </c>
      <c r="E95" s="39">
        <f>_xlfn.IFNA(PPMT('Property Inputs'!$D$42/12,1,C95,D95),"")</f>
        <v>-447.85188453173765</v>
      </c>
      <c r="F95" s="2">
        <f t="shared" si="5"/>
        <v>240966.73741459876</v>
      </c>
      <c r="G95" s="36">
        <f t="shared" si="9"/>
        <v>2032</v>
      </c>
    </row>
    <row r="96" spans="2:7" x14ac:dyDescent="0.5">
      <c r="B96" s="32">
        <f t="shared" si="6"/>
        <v>48487</v>
      </c>
      <c r="C96" s="36">
        <f t="shared" si="7"/>
        <v>268</v>
      </c>
      <c r="D96" s="2">
        <f t="shared" si="8"/>
        <v>240966.73741459876</v>
      </c>
      <c r="E96" s="39">
        <f>_xlfn.IFNA(PPMT('Property Inputs'!$D$42/12,1,C96,D96),"")</f>
        <v>-449.96052048807434</v>
      </c>
      <c r="F96" s="2">
        <f t="shared" si="5"/>
        <v>240516.77689411069</v>
      </c>
      <c r="G96" s="36">
        <f t="shared" si="9"/>
        <v>2032</v>
      </c>
    </row>
    <row r="97" spans="2:7" x14ac:dyDescent="0.5">
      <c r="B97" s="32">
        <f t="shared" si="6"/>
        <v>48518</v>
      </c>
      <c r="C97" s="36">
        <f t="shared" si="7"/>
        <v>267</v>
      </c>
      <c r="D97" s="2">
        <f t="shared" si="8"/>
        <v>240516.77689411069</v>
      </c>
      <c r="E97" s="39">
        <f>_xlfn.IFNA(PPMT('Property Inputs'!$D$42/12,1,C97,D97),"")</f>
        <v>-452.07908460537237</v>
      </c>
      <c r="F97" s="2">
        <f t="shared" si="5"/>
        <v>240064.69780950531</v>
      </c>
      <c r="G97" s="36">
        <f t="shared" si="9"/>
        <v>2032</v>
      </c>
    </row>
    <row r="98" spans="2:7" x14ac:dyDescent="0.5">
      <c r="B98" s="32">
        <f t="shared" si="6"/>
        <v>48548</v>
      </c>
      <c r="C98" s="36">
        <f t="shared" si="7"/>
        <v>266</v>
      </c>
      <c r="D98" s="2">
        <f t="shared" si="8"/>
        <v>240064.69780950531</v>
      </c>
      <c r="E98" s="39">
        <f>_xlfn.IFNA(PPMT('Property Inputs'!$D$42/12,1,C98,D98),"")</f>
        <v>-454.20762362872273</v>
      </c>
      <c r="F98" s="2">
        <f t="shared" si="5"/>
        <v>239610.49018587658</v>
      </c>
      <c r="G98" s="36">
        <f t="shared" si="9"/>
        <v>2032</v>
      </c>
    </row>
    <row r="99" spans="2:7" x14ac:dyDescent="0.5">
      <c r="B99" s="32">
        <f t="shared" si="6"/>
        <v>48579</v>
      </c>
      <c r="C99" s="36">
        <f t="shared" si="7"/>
        <v>265</v>
      </c>
      <c r="D99" s="2">
        <f t="shared" si="8"/>
        <v>239610.49018587658</v>
      </c>
      <c r="E99" s="39">
        <f>_xlfn.IFNA(PPMT('Property Inputs'!$D$42/12,1,C99,D99),"")</f>
        <v>-456.34618452330795</v>
      </c>
      <c r="F99" s="2">
        <f t="shared" si="5"/>
        <v>239154.14400135327</v>
      </c>
      <c r="G99" s="36">
        <f t="shared" si="9"/>
        <v>2032</v>
      </c>
    </row>
    <row r="100" spans="2:7" x14ac:dyDescent="0.5">
      <c r="B100" s="32">
        <f t="shared" si="6"/>
        <v>48610</v>
      </c>
      <c r="C100" s="36">
        <f t="shared" si="7"/>
        <v>264</v>
      </c>
      <c r="D100" s="2">
        <f t="shared" si="8"/>
        <v>239154.14400135327</v>
      </c>
      <c r="E100" s="39">
        <f>_xlfn.IFNA(PPMT('Property Inputs'!$D$42/12,1,C100,D100),"")</f>
        <v>-458.4948144754386</v>
      </c>
      <c r="F100" s="2">
        <f t="shared" si="5"/>
        <v>238695.64918687782</v>
      </c>
      <c r="G100" s="36">
        <f t="shared" si="9"/>
        <v>2033</v>
      </c>
    </row>
    <row r="101" spans="2:7" x14ac:dyDescent="0.5">
      <c r="B101" s="32">
        <f t="shared" si="6"/>
        <v>48638</v>
      </c>
      <c r="C101" s="36">
        <f t="shared" si="7"/>
        <v>263</v>
      </c>
      <c r="D101" s="2">
        <f t="shared" si="8"/>
        <v>238695.64918687782</v>
      </c>
      <c r="E101" s="39">
        <f>_xlfn.IFNA(PPMT('Property Inputs'!$D$42/12,1,C101,D101),"")</f>
        <v>-460.65356089359375</v>
      </c>
      <c r="F101" s="2">
        <f t="shared" si="5"/>
        <v>238234.99562598424</v>
      </c>
      <c r="G101" s="36">
        <f t="shared" si="9"/>
        <v>2033</v>
      </c>
    </row>
    <row r="102" spans="2:7" x14ac:dyDescent="0.5">
      <c r="B102" s="32">
        <f t="shared" si="6"/>
        <v>48669</v>
      </c>
      <c r="C102" s="36">
        <f t="shared" si="7"/>
        <v>262</v>
      </c>
      <c r="D102" s="2">
        <f t="shared" si="8"/>
        <v>238234.99562598424</v>
      </c>
      <c r="E102" s="39">
        <f>_xlfn.IFNA(PPMT('Property Inputs'!$D$42/12,1,C102,D102),"")</f>
        <v>-462.82247140946782</v>
      </c>
      <c r="F102" s="2">
        <f t="shared" si="5"/>
        <v>237772.17315457479</v>
      </c>
      <c r="G102" s="36">
        <f t="shared" si="9"/>
        <v>2033</v>
      </c>
    </row>
    <row r="103" spans="2:7" x14ac:dyDescent="0.5">
      <c r="B103" s="32">
        <f t="shared" si="6"/>
        <v>48699</v>
      </c>
      <c r="C103" s="36">
        <f t="shared" si="7"/>
        <v>261</v>
      </c>
      <c r="D103" s="2">
        <f t="shared" si="8"/>
        <v>237772.17315457479</v>
      </c>
      <c r="E103" s="39">
        <f>_xlfn.IFNA(PPMT('Property Inputs'!$D$42/12,1,C103,D103),"")</f>
        <v>-465.00159387902073</v>
      </c>
      <c r="F103" s="2">
        <f t="shared" si="5"/>
        <v>237307.17156069577</v>
      </c>
      <c r="G103" s="36">
        <f t="shared" si="9"/>
        <v>2033</v>
      </c>
    </row>
    <row r="104" spans="2:7" x14ac:dyDescent="0.5">
      <c r="B104" s="32">
        <f t="shared" si="6"/>
        <v>48730</v>
      </c>
      <c r="C104" s="36">
        <f t="shared" si="7"/>
        <v>260</v>
      </c>
      <c r="D104" s="2">
        <f t="shared" si="8"/>
        <v>237307.17156069577</v>
      </c>
      <c r="E104" s="39">
        <f>_xlfn.IFNA(PPMT('Property Inputs'!$D$42/12,1,C104,D104),"")</f>
        <v>-467.19097638353446</v>
      </c>
      <c r="F104" s="2">
        <f t="shared" si="5"/>
        <v>236839.98058431223</v>
      </c>
      <c r="G104" s="36">
        <f t="shared" si="9"/>
        <v>2033</v>
      </c>
    </row>
    <row r="105" spans="2:7" x14ac:dyDescent="0.5">
      <c r="B105" s="32">
        <f t="shared" si="6"/>
        <v>48760</v>
      </c>
      <c r="C105" s="36">
        <f t="shared" si="7"/>
        <v>259</v>
      </c>
      <c r="D105" s="2">
        <f t="shared" si="8"/>
        <v>236839.98058431223</v>
      </c>
      <c r="E105" s="39">
        <f>_xlfn.IFNA(PPMT('Property Inputs'!$D$42/12,1,C105,D105),"")</f>
        <v>-469.3906672306735</v>
      </c>
      <c r="F105" s="2">
        <f t="shared" si="5"/>
        <v>236370.58991708155</v>
      </c>
      <c r="G105" s="36">
        <f t="shared" si="9"/>
        <v>2033</v>
      </c>
    </row>
    <row r="106" spans="2:7" x14ac:dyDescent="0.5">
      <c r="B106" s="32">
        <f t="shared" si="6"/>
        <v>48791</v>
      </c>
      <c r="C106" s="36">
        <f t="shared" si="7"/>
        <v>258</v>
      </c>
      <c r="D106" s="2">
        <f t="shared" si="8"/>
        <v>236370.58991708155</v>
      </c>
      <c r="E106" s="39">
        <f>_xlfn.IFNA(PPMT('Property Inputs'!$D$42/12,1,C106,D106),"")</f>
        <v>-471.60071495555121</v>
      </c>
      <c r="F106" s="2">
        <f t="shared" si="5"/>
        <v>235898.98920212602</v>
      </c>
      <c r="G106" s="36">
        <f t="shared" si="9"/>
        <v>2033</v>
      </c>
    </row>
    <row r="107" spans="2:7" x14ac:dyDescent="0.5">
      <c r="B107" s="32">
        <f t="shared" si="6"/>
        <v>48822</v>
      </c>
      <c r="C107" s="36">
        <f t="shared" si="7"/>
        <v>257</v>
      </c>
      <c r="D107" s="2">
        <f t="shared" si="8"/>
        <v>235898.98920212602</v>
      </c>
      <c r="E107" s="39">
        <f>_xlfn.IFNA(PPMT('Property Inputs'!$D$42/12,1,C107,D107),"")</f>
        <v>-473.82116832180037</v>
      </c>
      <c r="F107" s="2">
        <f t="shared" si="5"/>
        <v>235425.16803380422</v>
      </c>
      <c r="G107" s="36">
        <f t="shared" si="9"/>
        <v>2033</v>
      </c>
    </row>
    <row r="108" spans="2:7" x14ac:dyDescent="0.5">
      <c r="B108" s="32">
        <f t="shared" si="6"/>
        <v>48852</v>
      </c>
      <c r="C108" s="36">
        <f t="shared" si="7"/>
        <v>256</v>
      </c>
      <c r="D108" s="2">
        <f t="shared" si="8"/>
        <v>235425.16803380422</v>
      </c>
      <c r="E108" s="39">
        <f>_xlfn.IFNA(PPMT('Property Inputs'!$D$42/12,1,C108,D108),"")</f>
        <v>-476.05207632264882</v>
      </c>
      <c r="F108" s="2">
        <f t="shared" si="5"/>
        <v>234949.11595748158</v>
      </c>
      <c r="G108" s="36">
        <f t="shared" si="9"/>
        <v>2033</v>
      </c>
    </row>
    <row r="109" spans="2:7" x14ac:dyDescent="0.5">
      <c r="B109" s="32">
        <f t="shared" si="6"/>
        <v>48883</v>
      </c>
      <c r="C109" s="36">
        <f t="shared" si="7"/>
        <v>255</v>
      </c>
      <c r="D109" s="2">
        <f t="shared" si="8"/>
        <v>234949.11595748158</v>
      </c>
      <c r="E109" s="39">
        <f>_xlfn.IFNA(PPMT('Property Inputs'!$D$42/12,1,C109,D109),"")</f>
        <v>-478.29348818200123</v>
      </c>
      <c r="F109" s="2">
        <f t="shared" si="5"/>
        <v>234470.82246929957</v>
      </c>
      <c r="G109" s="36">
        <f t="shared" si="9"/>
        <v>2033</v>
      </c>
    </row>
    <row r="110" spans="2:7" x14ac:dyDescent="0.5">
      <c r="B110" s="32">
        <f t="shared" si="6"/>
        <v>48913</v>
      </c>
      <c r="C110" s="36">
        <f t="shared" si="7"/>
        <v>254</v>
      </c>
      <c r="D110" s="2">
        <f t="shared" si="8"/>
        <v>234470.82246929957</v>
      </c>
      <c r="E110" s="39">
        <f>_xlfn.IFNA(PPMT('Property Inputs'!$D$42/12,1,C110,D110),"")</f>
        <v>-480.54545335552496</v>
      </c>
      <c r="F110" s="2">
        <f t="shared" si="5"/>
        <v>233990.27701594404</v>
      </c>
      <c r="G110" s="36">
        <f t="shared" si="9"/>
        <v>2033</v>
      </c>
    </row>
    <row r="111" spans="2:7" x14ac:dyDescent="0.5">
      <c r="B111" s="32">
        <f t="shared" si="6"/>
        <v>48944</v>
      </c>
      <c r="C111" s="36">
        <f t="shared" si="7"/>
        <v>253</v>
      </c>
      <c r="D111" s="2">
        <f t="shared" si="8"/>
        <v>233990.27701594404</v>
      </c>
      <c r="E111" s="39">
        <f>_xlfn.IFNA(PPMT('Property Inputs'!$D$42/12,1,C111,D111),"")</f>
        <v>-482.80802153174045</v>
      </c>
      <c r="F111" s="2">
        <f t="shared" si="5"/>
        <v>233507.46899441231</v>
      </c>
      <c r="G111" s="36">
        <f t="shared" si="9"/>
        <v>2033</v>
      </c>
    </row>
    <row r="112" spans="2:7" x14ac:dyDescent="0.5">
      <c r="B112" s="32">
        <f t="shared" si="6"/>
        <v>48975</v>
      </c>
      <c r="C112" s="36">
        <f t="shared" si="7"/>
        <v>252</v>
      </c>
      <c r="D112" s="2">
        <f t="shared" si="8"/>
        <v>233507.46899441231</v>
      </c>
      <c r="E112" s="39">
        <f>_xlfn.IFNA(PPMT('Property Inputs'!$D$42/12,1,C112,D112),"")</f>
        <v>-485.08124263311913</v>
      </c>
      <c r="F112" s="2">
        <f t="shared" si="5"/>
        <v>233022.3877517792</v>
      </c>
      <c r="G112" s="36">
        <f t="shared" si="9"/>
        <v>2034</v>
      </c>
    </row>
    <row r="113" spans="2:7" x14ac:dyDescent="0.5">
      <c r="B113" s="32">
        <f t="shared" si="6"/>
        <v>49003</v>
      </c>
      <c r="C113" s="36">
        <f t="shared" si="7"/>
        <v>251</v>
      </c>
      <c r="D113" s="2">
        <f t="shared" si="8"/>
        <v>233022.3877517792</v>
      </c>
      <c r="E113" s="39">
        <f>_xlfn.IFNA(PPMT('Property Inputs'!$D$42/12,1,C113,D113),"")</f>
        <v>-487.36516681718336</v>
      </c>
      <c r="F113" s="2">
        <f t="shared" si="5"/>
        <v>232535.02258496202</v>
      </c>
      <c r="G113" s="36">
        <f t="shared" si="9"/>
        <v>2034</v>
      </c>
    </row>
    <row r="114" spans="2:7" x14ac:dyDescent="0.5">
      <c r="B114" s="32">
        <f t="shared" si="6"/>
        <v>49034</v>
      </c>
      <c r="C114" s="36">
        <f t="shared" si="7"/>
        <v>250</v>
      </c>
      <c r="D114" s="2">
        <f t="shared" si="8"/>
        <v>232535.02258496202</v>
      </c>
      <c r="E114" s="39">
        <f>_xlfn.IFNA(PPMT('Property Inputs'!$D$42/12,1,C114,D114),"")</f>
        <v>-489.65984447761429</v>
      </c>
      <c r="F114" s="2">
        <f t="shared" si="5"/>
        <v>232045.36274048442</v>
      </c>
      <c r="G114" s="36">
        <f t="shared" si="9"/>
        <v>2034</v>
      </c>
    </row>
    <row r="115" spans="2:7" x14ac:dyDescent="0.5">
      <c r="B115" s="32">
        <f t="shared" si="6"/>
        <v>49064</v>
      </c>
      <c r="C115" s="36">
        <f t="shared" si="7"/>
        <v>249</v>
      </c>
      <c r="D115" s="2">
        <f t="shared" si="8"/>
        <v>232045.36274048442</v>
      </c>
      <c r="E115" s="39">
        <f>_xlfn.IFNA(PPMT('Property Inputs'!$D$42/12,1,C115,D115),"")</f>
        <v>-491.9653262453632</v>
      </c>
      <c r="F115" s="2">
        <f t="shared" si="5"/>
        <v>231553.39741423907</v>
      </c>
      <c r="G115" s="36">
        <f t="shared" si="9"/>
        <v>2034</v>
      </c>
    </row>
    <row r="116" spans="2:7" x14ac:dyDescent="0.5">
      <c r="B116" s="32">
        <f t="shared" si="6"/>
        <v>49095</v>
      </c>
      <c r="C116" s="36">
        <f t="shared" si="7"/>
        <v>248</v>
      </c>
      <c r="D116" s="2">
        <f t="shared" si="8"/>
        <v>231553.39741423907</v>
      </c>
      <c r="E116" s="39">
        <f>_xlfn.IFNA(PPMT('Property Inputs'!$D$42/12,1,C116,D116),"")</f>
        <v>-494.28166298976834</v>
      </c>
      <c r="F116" s="2">
        <f t="shared" si="5"/>
        <v>231059.11575124931</v>
      </c>
      <c r="G116" s="36">
        <f t="shared" si="9"/>
        <v>2034</v>
      </c>
    </row>
    <row r="117" spans="2:7" x14ac:dyDescent="0.5">
      <c r="B117" s="32">
        <f t="shared" si="6"/>
        <v>49125</v>
      </c>
      <c r="C117" s="36">
        <f t="shared" si="7"/>
        <v>247</v>
      </c>
      <c r="D117" s="2">
        <f t="shared" si="8"/>
        <v>231059.11575124931</v>
      </c>
      <c r="E117" s="39">
        <f>_xlfn.IFNA(PPMT('Property Inputs'!$D$42/12,1,C117,D117),"")</f>
        <v>-496.60890581967863</v>
      </c>
      <c r="F117" s="2">
        <f t="shared" si="5"/>
        <v>230562.50684542963</v>
      </c>
      <c r="G117" s="36">
        <f t="shared" si="9"/>
        <v>2034</v>
      </c>
    </row>
    <row r="118" spans="2:7" x14ac:dyDescent="0.5">
      <c r="B118" s="32">
        <f t="shared" si="6"/>
        <v>49156</v>
      </c>
      <c r="C118" s="36">
        <f t="shared" si="7"/>
        <v>246</v>
      </c>
      <c r="D118" s="2">
        <f t="shared" si="8"/>
        <v>230562.50684542963</v>
      </c>
      <c r="E118" s="39">
        <f>_xlfn.IFNA(PPMT('Property Inputs'!$D$42/12,1,C118,D118),"")</f>
        <v>-498.9471060845795</v>
      </c>
      <c r="F118" s="2">
        <f t="shared" si="5"/>
        <v>230063.55973934504</v>
      </c>
      <c r="G118" s="36">
        <f t="shared" si="9"/>
        <v>2034</v>
      </c>
    </row>
    <row r="119" spans="2:7" x14ac:dyDescent="0.5">
      <c r="B119" s="32">
        <f t="shared" si="6"/>
        <v>49187</v>
      </c>
      <c r="C119" s="36">
        <f t="shared" si="7"/>
        <v>245</v>
      </c>
      <c r="D119" s="2">
        <f t="shared" si="8"/>
        <v>230063.55973934504</v>
      </c>
      <c r="E119" s="39">
        <f>_xlfn.IFNA(PPMT('Property Inputs'!$D$42/12,1,C119,D119),"")</f>
        <v>-501.29631537572794</v>
      </c>
      <c r="F119" s="2">
        <f t="shared" si="5"/>
        <v>229562.26342396933</v>
      </c>
      <c r="G119" s="36">
        <f t="shared" si="9"/>
        <v>2034</v>
      </c>
    </row>
    <row r="120" spans="2:7" x14ac:dyDescent="0.5">
      <c r="B120" s="32">
        <f t="shared" si="6"/>
        <v>49217</v>
      </c>
      <c r="C120" s="36">
        <f t="shared" si="7"/>
        <v>244</v>
      </c>
      <c r="D120" s="2">
        <f t="shared" si="8"/>
        <v>229562.26342396933</v>
      </c>
      <c r="E120" s="39">
        <f>_xlfn.IFNA(PPMT('Property Inputs'!$D$42/12,1,C120,D120),"")</f>
        <v>-503.65658552728854</v>
      </c>
      <c r="F120" s="2">
        <f t="shared" si="5"/>
        <v>229058.60683844204</v>
      </c>
      <c r="G120" s="36">
        <f t="shared" si="9"/>
        <v>2034</v>
      </c>
    </row>
    <row r="121" spans="2:7" x14ac:dyDescent="0.5">
      <c r="B121" s="32">
        <f t="shared" si="6"/>
        <v>49248</v>
      </c>
      <c r="C121" s="36">
        <f t="shared" si="7"/>
        <v>243</v>
      </c>
      <c r="D121" s="2">
        <f t="shared" si="8"/>
        <v>229058.60683844204</v>
      </c>
      <c r="E121" s="39">
        <f>_xlfn.IFNA(PPMT('Property Inputs'!$D$42/12,1,C121,D121),"")</f>
        <v>-506.02796861747942</v>
      </c>
      <c r="F121" s="2">
        <f t="shared" si="5"/>
        <v>228552.57886982456</v>
      </c>
      <c r="G121" s="36">
        <f t="shared" si="9"/>
        <v>2034</v>
      </c>
    </row>
    <row r="122" spans="2:7" x14ac:dyDescent="0.5">
      <c r="B122" s="32">
        <f t="shared" si="6"/>
        <v>49278</v>
      </c>
      <c r="C122" s="36">
        <f t="shared" si="7"/>
        <v>242</v>
      </c>
      <c r="D122" s="2">
        <f t="shared" si="8"/>
        <v>228552.57886982456</v>
      </c>
      <c r="E122" s="39">
        <f>_xlfn.IFNA(PPMT('Property Inputs'!$D$42/12,1,C122,D122),"")</f>
        <v>-508.41051696972022</v>
      </c>
      <c r="F122" s="2">
        <f t="shared" si="5"/>
        <v>228044.16835285485</v>
      </c>
      <c r="G122" s="36">
        <f t="shared" si="9"/>
        <v>2034</v>
      </c>
    </row>
    <row r="123" spans="2:7" x14ac:dyDescent="0.5">
      <c r="B123" s="32">
        <f t="shared" si="6"/>
        <v>49309</v>
      </c>
      <c r="C123" s="36">
        <f t="shared" si="7"/>
        <v>241</v>
      </c>
      <c r="D123" s="2">
        <f t="shared" si="8"/>
        <v>228044.16835285485</v>
      </c>
      <c r="E123" s="39">
        <f>_xlfn.IFNA(PPMT('Property Inputs'!$D$42/12,1,C123,D123),"")</f>
        <v>-510.80428315378583</v>
      </c>
      <c r="F123" s="2">
        <f t="shared" si="5"/>
        <v>227533.36406970106</v>
      </c>
      <c r="G123" s="36">
        <f t="shared" si="9"/>
        <v>2034</v>
      </c>
    </row>
    <row r="124" spans="2:7" x14ac:dyDescent="0.5">
      <c r="B124" s="32">
        <f t="shared" si="6"/>
        <v>49340</v>
      </c>
      <c r="C124" s="36">
        <f t="shared" si="7"/>
        <v>240</v>
      </c>
      <c r="D124" s="2">
        <f t="shared" si="8"/>
        <v>227533.36406970106</v>
      </c>
      <c r="E124" s="39">
        <f>_xlfn.IFNA(PPMT('Property Inputs'!$D$42/12,1,C124,D124),"")</f>
        <v>-513.20931998696835</v>
      </c>
      <c r="F124" s="2">
        <f t="shared" si="5"/>
        <v>227020.1547497141</v>
      </c>
      <c r="G124" s="36">
        <f t="shared" si="9"/>
        <v>2035</v>
      </c>
    </row>
    <row r="125" spans="2:7" x14ac:dyDescent="0.5">
      <c r="B125" s="32">
        <f t="shared" si="6"/>
        <v>49368</v>
      </c>
      <c r="C125" s="36">
        <f t="shared" si="7"/>
        <v>239</v>
      </c>
      <c r="D125" s="2">
        <f t="shared" si="8"/>
        <v>227020.1547497141</v>
      </c>
      <c r="E125" s="39">
        <f>_xlfn.IFNA(PPMT('Property Inputs'!$D$42/12,1,C125,D125),"")</f>
        <v>-515.62568053524024</v>
      </c>
      <c r="F125" s="2">
        <f t="shared" si="5"/>
        <v>226504.52906917885</v>
      </c>
      <c r="G125" s="36">
        <f t="shared" si="9"/>
        <v>2035</v>
      </c>
    </row>
    <row r="126" spans="2:7" x14ac:dyDescent="0.5">
      <c r="B126" s="32">
        <f t="shared" si="6"/>
        <v>49399</v>
      </c>
      <c r="C126" s="36">
        <f t="shared" si="7"/>
        <v>238</v>
      </c>
      <c r="D126" s="2">
        <f t="shared" si="8"/>
        <v>226504.52906917885</v>
      </c>
      <c r="E126" s="39">
        <f>_xlfn.IFNA(PPMT('Property Inputs'!$D$42/12,1,C126,D126),"")</f>
        <v>-518.05341811442713</v>
      </c>
      <c r="F126" s="2">
        <f t="shared" si="5"/>
        <v>225986.47565106442</v>
      </c>
      <c r="G126" s="36">
        <f t="shared" si="9"/>
        <v>2035</v>
      </c>
    </row>
    <row r="127" spans="2:7" x14ac:dyDescent="0.5">
      <c r="B127" s="32">
        <f t="shared" si="6"/>
        <v>49429</v>
      </c>
      <c r="C127" s="36">
        <f t="shared" si="7"/>
        <v>237</v>
      </c>
      <c r="D127" s="2">
        <f t="shared" si="8"/>
        <v>225986.47565106442</v>
      </c>
      <c r="E127" s="39">
        <f>_xlfn.IFNA(PPMT('Property Inputs'!$D$42/12,1,C127,D127),"")</f>
        <v>-520.49258629138251</v>
      </c>
      <c r="F127" s="2">
        <f t="shared" si="5"/>
        <v>225465.98306477303</v>
      </c>
      <c r="G127" s="36">
        <f t="shared" si="9"/>
        <v>2035</v>
      </c>
    </row>
    <row r="128" spans="2:7" x14ac:dyDescent="0.5">
      <c r="B128" s="32">
        <f t="shared" si="6"/>
        <v>49460</v>
      </c>
      <c r="C128" s="36">
        <f t="shared" si="7"/>
        <v>236</v>
      </c>
      <c r="D128" s="2">
        <f t="shared" si="8"/>
        <v>225465.98306477303</v>
      </c>
      <c r="E128" s="39">
        <f>_xlfn.IFNA(PPMT('Property Inputs'!$D$42/12,1,C128,D128),"")</f>
        <v>-522.94323888517101</v>
      </c>
      <c r="F128" s="2">
        <f t="shared" si="5"/>
        <v>224943.03982588786</v>
      </c>
      <c r="G128" s="36">
        <f t="shared" si="9"/>
        <v>2035</v>
      </c>
    </row>
    <row r="129" spans="2:7" x14ac:dyDescent="0.5">
      <c r="B129" s="32">
        <f t="shared" si="6"/>
        <v>49490</v>
      </c>
      <c r="C129" s="36">
        <f t="shared" si="7"/>
        <v>235</v>
      </c>
      <c r="D129" s="2">
        <f t="shared" si="8"/>
        <v>224943.03982588786</v>
      </c>
      <c r="E129" s="39">
        <f>_xlfn.IFNA(PPMT('Property Inputs'!$D$42/12,1,C129,D129),"")</f>
        <v>-525.40542996825548</v>
      </c>
      <c r="F129" s="2">
        <f t="shared" si="5"/>
        <v>224417.63439591959</v>
      </c>
      <c r="G129" s="36">
        <f t="shared" si="9"/>
        <v>2035</v>
      </c>
    </row>
    <row r="130" spans="2:7" x14ac:dyDescent="0.5">
      <c r="B130" s="32">
        <f t="shared" si="6"/>
        <v>49521</v>
      </c>
      <c r="C130" s="36">
        <f t="shared" si="7"/>
        <v>234</v>
      </c>
      <c r="D130" s="2">
        <f t="shared" si="8"/>
        <v>224417.63439591959</v>
      </c>
      <c r="E130" s="39">
        <f>_xlfn.IFNA(PPMT('Property Inputs'!$D$42/12,1,C130,D130),"")</f>
        <v>-527.87921386768915</v>
      </c>
      <c r="F130" s="2">
        <f t="shared" si="5"/>
        <v>223889.75518205191</v>
      </c>
      <c r="G130" s="36">
        <f t="shared" si="9"/>
        <v>2035</v>
      </c>
    </row>
    <row r="131" spans="2:7" x14ac:dyDescent="0.5">
      <c r="B131" s="32">
        <f t="shared" si="6"/>
        <v>49552</v>
      </c>
      <c r="C131" s="36">
        <f t="shared" si="7"/>
        <v>233</v>
      </c>
      <c r="D131" s="2">
        <f t="shared" si="8"/>
        <v>223889.75518205191</v>
      </c>
      <c r="E131" s="39">
        <f>_xlfn.IFNA(PPMT('Property Inputs'!$D$42/12,1,C131,D131),"")</f>
        <v>-530.36464516631634</v>
      </c>
      <c r="F131" s="2">
        <f t="shared" si="5"/>
        <v>223359.39053688559</v>
      </c>
      <c r="G131" s="36">
        <f t="shared" si="9"/>
        <v>2035</v>
      </c>
    </row>
    <row r="132" spans="2:7" x14ac:dyDescent="0.5">
      <c r="B132" s="32">
        <f t="shared" si="6"/>
        <v>49582</v>
      </c>
      <c r="C132" s="36">
        <f t="shared" si="7"/>
        <v>232</v>
      </c>
      <c r="D132" s="2">
        <f t="shared" si="8"/>
        <v>223359.39053688559</v>
      </c>
      <c r="E132" s="39">
        <f>_xlfn.IFNA(PPMT('Property Inputs'!$D$42/12,1,C132,D132),"")</f>
        <v>-532.86177870397444</v>
      </c>
      <c r="F132" s="2">
        <f t="shared" ref="F132:F195" si="10">D132+E132</f>
        <v>222826.52875818161</v>
      </c>
      <c r="G132" s="36">
        <f t="shared" si="9"/>
        <v>2035</v>
      </c>
    </row>
    <row r="133" spans="2:7" x14ac:dyDescent="0.5">
      <c r="B133" s="32">
        <f t="shared" ref="B133:B196" si="11">EOMONTH(B132,1)</f>
        <v>49613</v>
      </c>
      <c r="C133" s="36">
        <f t="shared" ref="C133:C196" si="12">IF(F132="","",C132-1)</f>
        <v>231</v>
      </c>
      <c r="D133" s="2">
        <f t="shared" ref="D133:D196" si="13">F132</f>
        <v>222826.52875818161</v>
      </c>
      <c r="E133" s="39">
        <f>_xlfn.IFNA(PPMT('Property Inputs'!$D$42/12,1,C133,D133),"")</f>
        <v>-535.37066957870559</v>
      </c>
      <c r="F133" s="2">
        <f t="shared" si="10"/>
        <v>222291.15808860291</v>
      </c>
      <c r="G133" s="36">
        <f t="shared" ref="G133:G196" si="14">YEAR(B133)</f>
        <v>2035</v>
      </c>
    </row>
    <row r="134" spans="2:7" x14ac:dyDescent="0.5">
      <c r="B134" s="32">
        <f t="shared" si="11"/>
        <v>49643</v>
      </c>
      <c r="C134" s="36">
        <f t="shared" si="12"/>
        <v>230</v>
      </c>
      <c r="D134" s="2">
        <f t="shared" si="13"/>
        <v>222291.15808860291</v>
      </c>
      <c r="E134" s="39">
        <f>_xlfn.IFNA(PPMT('Property Inputs'!$D$42/12,1,C134,D134),"")</f>
        <v>-537.89137314797199</v>
      </c>
      <c r="F134" s="2">
        <f t="shared" si="10"/>
        <v>221753.26671545493</v>
      </c>
      <c r="G134" s="36">
        <f t="shared" si="14"/>
        <v>2035</v>
      </c>
    </row>
    <row r="135" spans="2:7" x14ac:dyDescent="0.5">
      <c r="B135" s="32">
        <f t="shared" si="11"/>
        <v>49674</v>
      </c>
      <c r="C135" s="36">
        <f t="shared" si="12"/>
        <v>229</v>
      </c>
      <c r="D135" s="2">
        <f t="shared" si="13"/>
        <v>221753.26671545493</v>
      </c>
      <c r="E135" s="39">
        <f>_xlfn.IFNA(PPMT('Property Inputs'!$D$42/12,1,C135,D135),"")</f>
        <v>-540.4239450298769</v>
      </c>
      <c r="F135" s="2">
        <f t="shared" si="10"/>
        <v>221212.84277042505</v>
      </c>
      <c r="G135" s="36">
        <f t="shared" si="14"/>
        <v>2035</v>
      </c>
    </row>
    <row r="136" spans="2:7" x14ac:dyDescent="0.5">
      <c r="B136" s="32">
        <f t="shared" si="11"/>
        <v>49705</v>
      </c>
      <c r="C136" s="36">
        <f t="shared" si="12"/>
        <v>228</v>
      </c>
      <c r="D136" s="2">
        <f t="shared" si="13"/>
        <v>221212.84277042505</v>
      </c>
      <c r="E136" s="39">
        <f>_xlfn.IFNA(PPMT('Property Inputs'!$D$42/12,1,C136,D136),"")</f>
        <v>-542.9684411043927</v>
      </c>
      <c r="F136" s="2">
        <f t="shared" si="10"/>
        <v>220669.87432932065</v>
      </c>
      <c r="G136" s="36">
        <f t="shared" si="14"/>
        <v>2036</v>
      </c>
    </row>
    <row r="137" spans="2:7" x14ac:dyDescent="0.5">
      <c r="B137" s="32">
        <f t="shared" si="11"/>
        <v>49734</v>
      </c>
      <c r="C137" s="36">
        <f t="shared" si="12"/>
        <v>227</v>
      </c>
      <c r="D137" s="2">
        <f t="shared" si="13"/>
        <v>220669.87432932065</v>
      </c>
      <c r="E137" s="39">
        <f>_xlfn.IFNA(PPMT('Property Inputs'!$D$42/12,1,C137,D137),"")</f>
        <v>-545.52491751459263</v>
      </c>
      <c r="F137" s="2">
        <f t="shared" si="10"/>
        <v>220124.34941180606</v>
      </c>
      <c r="G137" s="36">
        <f t="shared" si="14"/>
        <v>2036</v>
      </c>
    </row>
    <row r="138" spans="2:7" x14ac:dyDescent="0.5">
      <c r="B138" s="32">
        <f t="shared" si="11"/>
        <v>49765</v>
      </c>
      <c r="C138" s="36">
        <f t="shared" si="12"/>
        <v>226</v>
      </c>
      <c r="D138" s="2">
        <f t="shared" si="13"/>
        <v>220124.34941180606</v>
      </c>
      <c r="E138" s="39">
        <f>_xlfn.IFNA(PPMT('Property Inputs'!$D$42/12,1,C138,D138),"")</f>
        <v>-548.09343066789017</v>
      </c>
      <c r="F138" s="2">
        <f t="shared" si="10"/>
        <v>219576.25598113818</v>
      </c>
      <c r="G138" s="36">
        <f t="shared" si="14"/>
        <v>2036</v>
      </c>
    </row>
    <row r="139" spans="2:7" x14ac:dyDescent="0.5">
      <c r="B139" s="32">
        <f t="shared" si="11"/>
        <v>49795</v>
      </c>
      <c r="C139" s="36">
        <f t="shared" si="12"/>
        <v>225</v>
      </c>
      <c r="D139" s="2">
        <f t="shared" si="13"/>
        <v>219576.25598113818</v>
      </c>
      <c r="E139" s="39">
        <f>_xlfn.IFNA(PPMT('Property Inputs'!$D$42/12,1,C139,D139),"")</f>
        <v>-550.67403723728501</v>
      </c>
      <c r="F139" s="2">
        <f t="shared" si="10"/>
        <v>219025.58194390091</v>
      </c>
      <c r="G139" s="36">
        <f t="shared" si="14"/>
        <v>2036</v>
      </c>
    </row>
    <row r="140" spans="2:7" x14ac:dyDescent="0.5">
      <c r="B140" s="32">
        <f t="shared" si="11"/>
        <v>49826</v>
      </c>
      <c r="C140" s="36">
        <f t="shared" si="12"/>
        <v>224</v>
      </c>
      <c r="D140" s="2">
        <f t="shared" si="13"/>
        <v>219025.58194390091</v>
      </c>
      <c r="E140" s="39">
        <f>_xlfn.IFNA(PPMT('Property Inputs'!$D$42/12,1,C140,D140),"")</f>
        <v>-553.26679416261061</v>
      </c>
      <c r="F140" s="2">
        <f t="shared" si="10"/>
        <v>218472.31514973831</v>
      </c>
      <c r="G140" s="36">
        <f t="shared" si="14"/>
        <v>2036</v>
      </c>
    </row>
    <row r="141" spans="2:7" x14ac:dyDescent="0.5">
      <c r="B141" s="32">
        <f t="shared" si="11"/>
        <v>49856</v>
      </c>
      <c r="C141" s="36">
        <f t="shared" si="12"/>
        <v>223</v>
      </c>
      <c r="D141" s="2">
        <f t="shared" si="13"/>
        <v>218472.31514973831</v>
      </c>
      <c r="E141" s="39">
        <f>_xlfn.IFNA(PPMT('Property Inputs'!$D$42/12,1,C141,D141),"")</f>
        <v>-555.87175865179302</v>
      </c>
      <c r="F141" s="2">
        <f t="shared" si="10"/>
        <v>217916.4433910865</v>
      </c>
      <c r="G141" s="36">
        <f t="shared" si="14"/>
        <v>2036</v>
      </c>
    </row>
    <row r="142" spans="2:7" x14ac:dyDescent="0.5">
      <c r="B142" s="32">
        <f t="shared" si="11"/>
        <v>49887</v>
      </c>
      <c r="C142" s="36">
        <f t="shared" si="12"/>
        <v>222</v>
      </c>
      <c r="D142" s="2">
        <f t="shared" si="13"/>
        <v>217916.4433910865</v>
      </c>
      <c r="E142" s="39">
        <f>_xlfn.IFNA(PPMT('Property Inputs'!$D$42/12,1,C142,D142),"")</f>
        <v>-558.48898818211171</v>
      </c>
      <c r="F142" s="2">
        <f t="shared" si="10"/>
        <v>217357.9544029044</v>
      </c>
      <c r="G142" s="36">
        <f t="shared" si="14"/>
        <v>2036</v>
      </c>
    </row>
    <row r="143" spans="2:7" x14ac:dyDescent="0.5">
      <c r="B143" s="32">
        <f t="shared" si="11"/>
        <v>49918</v>
      </c>
      <c r="C143" s="36">
        <f t="shared" si="12"/>
        <v>221</v>
      </c>
      <c r="D143" s="2">
        <f t="shared" si="13"/>
        <v>217357.9544029044</v>
      </c>
      <c r="E143" s="39">
        <f>_xlfn.IFNA(PPMT('Property Inputs'!$D$42/12,1,C143,D143),"")</f>
        <v>-561.11854050146917</v>
      </c>
      <c r="F143" s="2">
        <f t="shared" si="10"/>
        <v>216796.83586240295</v>
      </c>
      <c r="G143" s="36">
        <f t="shared" si="14"/>
        <v>2036</v>
      </c>
    </row>
    <row r="144" spans="2:7" x14ac:dyDescent="0.5">
      <c r="B144" s="32">
        <f t="shared" si="11"/>
        <v>49948</v>
      </c>
      <c r="C144" s="36">
        <f t="shared" si="12"/>
        <v>220</v>
      </c>
      <c r="D144" s="2">
        <f t="shared" si="13"/>
        <v>216796.83586240295</v>
      </c>
      <c r="E144" s="39">
        <f>_xlfn.IFNA(PPMT('Property Inputs'!$D$42/12,1,C144,D144),"")</f>
        <v>-563.76047362966381</v>
      </c>
      <c r="F144" s="2">
        <f t="shared" si="10"/>
        <v>216233.07538877329</v>
      </c>
      <c r="G144" s="36">
        <f t="shared" si="14"/>
        <v>2036</v>
      </c>
    </row>
    <row r="145" spans="2:7" x14ac:dyDescent="0.5">
      <c r="B145" s="32">
        <f t="shared" si="11"/>
        <v>49979</v>
      </c>
      <c r="C145" s="36">
        <f t="shared" si="12"/>
        <v>219</v>
      </c>
      <c r="D145" s="2">
        <f t="shared" si="13"/>
        <v>216233.07538877329</v>
      </c>
      <c r="E145" s="39">
        <f>_xlfn.IFNA(PPMT('Property Inputs'!$D$42/12,1,C145,D145),"")</f>
        <v>-566.41484585966998</v>
      </c>
      <c r="F145" s="2">
        <f t="shared" si="10"/>
        <v>215666.66054291363</v>
      </c>
      <c r="G145" s="36">
        <f t="shared" si="14"/>
        <v>2036</v>
      </c>
    </row>
    <row r="146" spans="2:7" x14ac:dyDescent="0.5">
      <c r="B146" s="32">
        <f t="shared" si="11"/>
        <v>50009</v>
      </c>
      <c r="C146" s="36">
        <f t="shared" si="12"/>
        <v>218</v>
      </c>
      <c r="D146" s="2">
        <f t="shared" si="13"/>
        <v>215666.66054291363</v>
      </c>
      <c r="E146" s="39">
        <f>_xlfn.IFNA(PPMT('Property Inputs'!$D$42/12,1,C146,D146),"")</f>
        <v>-569.08171575892607</v>
      </c>
      <c r="F146" s="2">
        <f t="shared" si="10"/>
        <v>215097.57882715471</v>
      </c>
      <c r="G146" s="36">
        <f t="shared" si="14"/>
        <v>2036</v>
      </c>
    </row>
    <row r="147" spans="2:7" x14ac:dyDescent="0.5">
      <c r="B147" s="32">
        <f t="shared" si="11"/>
        <v>50040</v>
      </c>
      <c r="C147" s="36">
        <f t="shared" si="12"/>
        <v>217</v>
      </c>
      <c r="D147" s="2">
        <f t="shared" si="13"/>
        <v>215097.57882715471</v>
      </c>
      <c r="E147" s="39">
        <f>_xlfn.IFNA(PPMT('Property Inputs'!$D$42/12,1,C147,D147),"")</f>
        <v>-571.76114217062434</v>
      </c>
      <c r="F147" s="2">
        <f t="shared" si="10"/>
        <v>214525.81768498407</v>
      </c>
      <c r="G147" s="36">
        <f t="shared" si="14"/>
        <v>2036</v>
      </c>
    </row>
    <row r="148" spans="2:7" x14ac:dyDescent="0.5">
      <c r="B148" s="32">
        <f t="shared" si="11"/>
        <v>50071</v>
      </c>
      <c r="C148" s="36">
        <f t="shared" si="12"/>
        <v>216</v>
      </c>
      <c r="D148" s="2">
        <f t="shared" si="13"/>
        <v>214525.81768498407</v>
      </c>
      <c r="E148" s="39">
        <f>_xlfn.IFNA(PPMT('Property Inputs'!$D$42/12,1,C148,D148),"")</f>
        <v>-574.45318421501111</v>
      </c>
      <c r="F148" s="2">
        <f t="shared" si="10"/>
        <v>213951.36450076906</v>
      </c>
      <c r="G148" s="36">
        <f t="shared" si="14"/>
        <v>2037</v>
      </c>
    </row>
    <row r="149" spans="2:7" x14ac:dyDescent="0.5">
      <c r="B149" s="32">
        <f t="shared" si="11"/>
        <v>50099</v>
      </c>
      <c r="C149" s="36">
        <f t="shared" si="12"/>
        <v>215</v>
      </c>
      <c r="D149" s="2">
        <f t="shared" si="13"/>
        <v>213951.36450076906</v>
      </c>
      <c r="E149" s="39">
        <f>_xlfn.IFNA(PPMT('Property Inputs'!$D$42/12,1,C149,D149),"")</f>
        <v>-577.15790129069001</v>
      </c>
      <c r="F149" s="2">
        <f t="shared" si="10"/>
        <v>213374.20659947838</v>
      </c>
      <c r="G149" s="36">
        <f t="shared" si="14"/>
        <v>2037</v>
      </c>
    </row>
    <row r="150" spans="2:7" x14ac:dyDescent="0.5">
      <c r="B150" s="32">
        <f t="shared" si="11"/>
        <v>50130</v>
      </c>
      <c r="C150" s="36">
        <f t="shared" si="12"/>
        <v>214</v>
      </c>
      <c r="D150" s="2">
        <f t="shared" si="13"/>
        <v>213374.20659947838</v>
      </c>
      <c r="E150" s="39">
        <f>_xlfn.IFNA(PPMT('Property Inputs'!$D$42/12,1,C150,D150),"")</f>
        <v>-579.87535307593362</v>
      </c>
      <c r="F150" s="2">
        <f t="shared" si="10"/>
        <v>212794.33124640243</v>
      </c>
      <c r="G150" s="36">
        <f t="shared" si="14"/>
        <v>2037</v>
      </c>
    </row>
    <row r="151" spans="2:7" x14ac:dyDescent="0.5">
      <c r="B151" s="32">
        <f t="shared" si="11"/>
        <v>50160</v>
      </c>
      <c r="C151" s="36">
        <f t="shared" si="12"/>
        <v>213</v>
      </c>
      <c r="D151" s="2">
        <f t="shared" si="13"/>
        <v>212794.33124640243</v>
      </c>
      <c r="E151" s="39">
        <f>_xlfn.IFNA(PPMT('Property Inputs'!$D$42/12,1,C151,D151),"")</f>
        <v>-582.60559952999949</v>
      </c>
      <c r="F151" s="2">
        <f t="shared" si="10"/>
        <v>212211.72564687242</v>
      </c>
      <c r="G151" s="36">
        <f t="shared" si="14"/>
        <v>2037</v>
      </c>
    </row>
    <row r="152" spans="2:7" x14ac:dyDescent="0.5">
      <c r="B152" s="32">
        <f t="shared" si="11"/>
        <v>50191</v>
      </c>
      <c r="C152" s="36">
        <f t="shared" si="12"/>
        <v>212</v>
      </c>
      <c r="D152" s="2">
        <f t="shared" si="13"/>
        <v>212211.72564687242</v>
      </c>
      <c r="E152" s="39">
        <f>_xlfn.IFNA(PPMT('Property Inputs'!$D$42/12,1,C152,D152),"")</f>
        <v>-585.34870089445326</v>
      </c>
      <c r="F152" s="2">
        <f t="shared" si="10"/>
        <v>211626.37694597797</v>
      </c>
      <c r="G152" s="36">
        <f t="shared" si="14"/>
        <v>2037</v>
      </c>
    </row>
    <row r="153" spans="2:7" x14ac:dyDescent="0.5">
      <c r="B153" s="32">
        <f t="shared" si="11"/>
        <v>50221</v>
      </c>
      <c r="C153" s="36">
        <f t="shared" si="12"/>
        <v>211</v>
      </c>
      <c r="D153" s="2">
        <f t="shared" si="13"/>
        <v>211626.37694597797</v>
      </c>
      <c r="E153" s="39">
        <f>_xlfn.IFNA(PPMT('Property Inputs'!$D$42/12,1,C153,D153),"")</f>
        <v>-588.10471769449782</v>
      </c>
      <c r="F153" s="2">
        <f t="shared" si="10"/>
        <v>211038.27222828349</v>
      </c>
      <c r="G153" s="36">
        <f t="shared" si="14"/>
        <v>2037</v>
      </c>
    </row>
    <row r="154" spans="2:7" x14ac:dyDescent="0.5">
      <c r="B154" s="32">
        <f t="shared" si="11"/>
        <v>50252</v>
      </c>
      <c r="C154" s="36">
        <f t="shared" si="12"/>
        <v>210</v>
      </c>
      <c r="D154" s="2">
        <f t="shared" si="13"/>
        <v>211038.27222828349</v>
      </c>
      <c r="E154" s="39">
        <f>_xlfn.IFNA(PPMT('Property Inputs'!$D$42/12,1,C154,D154),"")</f>
        <v>-590.87371074030955</v>
      </c>
      <c r="F154" s="2">
        <f t="shared" si="10"/>
        <v>210447.39851754319</v>
      </c>
      <c r="G154" s="36">
        <f t="shared" si="14"/>
        <v>2037</v>
      </c>
    </row>
    <row r="155" spans="2:7" x14ac:dyDescent="0.5">
      <c r="B155" s="32">
        <f t="shared" si="11"/>
        <v>50283</v>
      </c>
      <c r="C155" s="36">
        <f t="shared" si="12"/>
        <v>209</v>
      </c>
      <c r="D155" s="2">
        <f t="shared" si="13"/>
        <v>210447.39851754319</v>
      </c>
      <c r="E155" s="39">
        <f>_xlfn.IFNA(PPMT('Property Inputs'!$D$42/12,1,C155,D155),"")</f>
        <v>-593.65574112837862</v>
      </c>
      <c r="F155" s="2">
        <f t="shared" si="10"/>
        <v>209853.74277641482</v>
      </c>
      <c r="G155" s="36">
        <f t="shared" si="14"/>
        <v>2037</v>
      </c>
    </row>
    <row r="156" spans="2:7" x14ac:dyDescent="0.5">
      <c r="B156" s="32">
        <f t="shared" si="11"/>
        <v>50313</v>
      </c>
      <c r="C156" s="36">
        <f t="shared" si="12"/>
        <v>208</v>
      </c>
      <c r="D156" s="2">
        <f t="shared" si="13"/>
        <v>209853.74277641482</v>
      </c>
      <c r="E156" s="39">
        <f>_xlfn.IFNA(PPMT('Property Inputs'!$D$42/12,1,C156,D156),"")</f>
        <v>-596.45087024285795</v>
      </c>
      <c r="F156" s="2">
        <f t="shared" si="10"/>
        <v>209257.29190617194</v>
      </c>
      <c r="G156" s="36">
        <f t="shared" si="14"/>
        <v>2037</v>
      </c>
    </row>
    <row r="157" spans="2:7" x14ac:dyDescent="0.5">
      <c r="B157" s="32">
        <f t="shared" si="11"/>
        <v>50344</v>
      </c>
      <c r="C157" s="36">
        <f t="shared" si="12"/>
        <v>207</v>
      </c>
      <c r="D157" s="2">
        <f t="shared" si="13"/>
        <v>209257.29190617194</v>
      </c>
      <c r="E157" s="39">
        <f>_xlfn.IFNA(PPMT('Property Inputs'!$D$42/12,1,C157,D157),"")</f>
        <v>-599.25915975691805</v>
      </c>
      <c r="F157" s="2">
        <f t="shared" si="10"/>
        <v>208658.03274641503</v>
      </c>
      <c r="G157" s="36">
        <f t="shared" si="14"/>
        <v>2037</v>
      </c>
    </row>
    <row r="158" spans="2:7" x14ac:dyDescent="0.5">
      <c r="B158" s="32">
        <f t="shared" si="11"/>
        <v>50374</v>
      </c>
      <c r="C158" s="36">
        <f t="shared" si="12"/>
        <v>206</v>
      </c>
      <c r="D158" s="2">
        <f t="shared" si="13"/>
        <v>208658.03274641503</v>
      </c>
      <c r="E158" s="39">
        <f>_xlfn.IFNA(PPMT('Property Inputs'!$D$42/12,1,C158,D158),"")</f>
        <v>-602.08067163410681</v>
      </c>
      <c r="F158" s="2">
        <f t="shared" si="10"/>
        <v>208055.95207478091</v>
      </c>
      <c r="G158" s="36">
        <f t="shared" si="14"/>
        <v>2037</v>
      </c>
    </row>
    <row r="159" spans="2:7" x14ac:dyDescent="0.5">
      <c r="B159" s="32">
        <f t="shared" si="11"/>
        <v>50405</v>
      </c>
      <c r="C159" s="36">
        <f t="shared" si="12"/>
        <v>205</v>
      </c>
      <c r="D159" s="2">
        <f t="shared" si="13"/>
        <v>208055.95207478091</v>
      </c>
      <c r="E159" s="39">
        <f>_xlfn.IFNA(PPMT('Property Inputs'!$D$42/12,1,C159,D159),"")</f>
        <v>-604.9154681297174</v>
      </c>
      <c r="F159" s="2">
        <f t="shared" si="10"/>
        <v>207451.03660665121</v>
      </c>
      <c r="G159" s="36">
        <f t="shared" si="14"/>
        <v>2037</v>
      </c>
    </row>
    <row r="160" spans="2:7" x14ac:dyDescent="0.5">
      <c r="B160" s="32">
        <f t="shared" si="11"/>
        <v>50436</v>
      </c>
      <c r="C160" s="36">
        <f t="shared" si="12"/>
        <v>204</v>
      </c>
      <c r="D160" s="2">
        <f t="shared" si="13"/>
        <v>207451.03660665121</v>
      </c>
      <c r="E160" s="39">
        <f>_xlfn.IFNA(PPMT('Property Inputs'!$D$42/12,1,C160,D160),"")</f>
        <v>-607.76361179216167</v>
      </c>
      <c r="F160" s="2">
        <f t="shared" si="10"/>
        <v>206843.27299485906</v>
      </c>
      <c r="G160" s="36">
        <f t="shared" si="14"/>
        <v>2038</v>
      </c>
    </row>
    <row r="161" spans="2:7" x14ac:dyDescent="0.5">
      <c r="B161" s="32">
        <f t="shared" si="11"/>
        <v>50464</v>
      </c>
      <c r="C161" s="36">
        <f t="shared" si="12"/>
        <v>203</v>
      </c>
      <c r="D161" s="2">
        <f t="shared" si="13"/>
        <v>206843.27299485906</v>
      </c>
      <c r="E161" s="39">
        <f>_xlfn.IFNA(PPMT('Property Inputs'!$D$42/12,1,C161,D161),"")</f>
        <v>-610.62516546434983</v>
      </c>
      <c r="F161" s="2">
        <f t="shared" si="10"/>
        <v>206232.6478293947</v>
      </c>
      <c r="G161" s="36">
        <f t="shared" si="14"/>
        <v>2038</v>
      </c>
    </row>
    <row r="162" spans="2:7" x14ac:dyDescent="0.5">
      <c r="B162" s="32">
        <f t="shared" si="11"/>
        <v>50495</v>
      </c>
      <c r="C162" s="36">
        <f t="shared" si="12"/>
        <v>202</v>
      </c>
      <c r="D162" s="2">
        <f t="shared" si="13"/>
        <v>206232.6478293947</v>
      </c>
      <c r="E162" s="39">
        <f>_xlfn.IFNA(PPMT('Property Inputs'!$D$42/12,1,C162,D162),"")</f>
        <v>-613.50019228507767</v>
      </c>
      <c r="F162" s="2">
        <f t="shared" si="10"/>
        <v>205619.14763710962</v>
      </c>
      <c r="G162" s="36">
        <f t="shared" si="14"/>
        <v>2038</v>
      </c>
    </row>
    <row r="163" spans="2:7" x14ac:dyDescent="0.5">
      <c r="B163" s="32">
        <f t="shared" si="11"/>
        <v>50525</v>
      </c>
      <c r="C163" s="36">
        <f t="shared" si="12"/>
        <v>201</v>
      </c>
      <c r="D163" s="2">
        <f t="shared" si="13"/>
        <v>205619.14763710962</v>
      </c>
      <c r="E163" s="39">
        <f>_xlfn.IFNA(PPMT('Property Inputs'!$D$42/12,1,C163,D163),"")</f>
        <v>-616.38875569042</v>
      </c>
      <c r="F163" s="2">
        <f t="shared" si="10"/>
        <v>205002.7588814192</v>
      </c>
      <c r="G163" s="36">
        <f t="shared" si="14"/>
        <v>2038</v>
      </c>
    </row>
    <row r="164" spans="2:7" x14ac:dyDescent="0.5">
      <c r="B164" s="32">
        <f t="shared" si="11"/>
        <v>50556</v>
      </c>
      <c r="C164" s="36">
        <f t="shared" si="12"/>
        <v>200</v>
      </c>
      <c r="D164" s="2">
        <f t="shared" si="13"/>
        <v>205002.7588814192</v>
      </c>
      <c r="E164" s="39">
        <f>_xlfn.IFNA(PPMT('Property Inputs'!$D$42/12,1,C164,D164),"")</f>
        <v>-619.29091941512888</v>
      </c>
      <c r="F164" s="2">
        <f t="shared" si="10"/>
        <v>204383.46796200407</v>
      </c>
      <c r="G164" s="36">
        <f t="shared" si="14"/>
        <v>2038</v>
      </c>
    </row>
    <row r="165" spans="2:7" x14ac:dyDescent="0.5">
      <c r="B165" s="32">
        <f t="shared" si="11"/>
        <v>50586</v>
      </c>
      <c r="C165" s="36">
        <f t="shared" si="12"/>
        <v>199</v>
      </c>
      <c r="D165" s="2">
        <f t="shared" si="13"/>
        <v>204383.46796200407</v>
      </c>
      <c r="E165" s="39">
        <f>_xlfn.IFNA(PPMT('Property Inputs'!$D$42/12,1,C165,D165),"")</f>
        <v>-622.20674749404179</v>
      </c>
      <c r="F165" s="2">
        <f t="shared" si="10"/>
        <v>203761.26121451001</v>
      </c>
      <c r="G165" s="36">
        <f t="shared" si="14"/>
        <v>2038</v>
      </c>
    </row>
    <row r="166" spans="2:7" x14ac:dyDescent="0.5">
      <c r="B166" s="32">
        <f t="shared" si="11"/>
        <v>50617</v>
      </c>
      <c r="C166" s="36">
        <f t="shared" si="12"/>
        <v>198</v>
      </c>
      <c r="D166" s="2">
        <f t="shared" si="13"/>
        <v>203761.26121451001</v>
      </c>
      <c r="E166" s="39">
        <f>_xlfn.IFNA(PPMT('Property Inputs'!$D$42/12,1,C166,D166),"")</f>
        <v>-625.136304263493</v>
      </c>
      <c r="F166" s="2">
        <f t="shared" si="10"/>
        <v>203136.12491024652</v>
      </c>
      <c r="G166" s="36">
        <f t="shared" si="14"/>
        <v>2038</v>
      </c>
    </row>
    <row r="167" spans="2:7" x14ac:dyDescent="0.5">
      <c r="B167" s="32">
        <f t="shared" si="11"/>
        <v>50648</v>
      </c>
      <c r="C167" s="36">
        <f t="shared" si="12"/>
        <v>197</v>
      </c>
      <c r="D167" s="2">
        <f t="shared" si="13"/>
        <v>203136.12491024652</v>
      </c>
      <c r="E167" s="39">
        <f>_xlfn.IFNA(PPMT('Property Inputs'!$D$42/12,1,C167,D167),"")</f>
        <v>-628.07965436273366</v>
      </c>
      <c r="F167" s="2">
        <f t="shared" si="10"/>
        <v>202508.0452558838</v>
      </c>
      <c r="G167" s="36">
        <f t="shared" si="14"/>
        <v>2038</v>
      </c>
    </row>
    <row r="168" spans="2:7" x14ac:dyDescent="0.5">
      <c r="B168" s="32">
        <f t="shared" si="11"/>
        <v>50678</v>
      </c>
      <c r="C168" s="36">
        <f t="shared" si="12"/>
        <v>196</v>
      </c>
      <c r="D168" s="2">
        <f t="shared" si="13"/>
        <v>202508.0452558838</v>
      </c>
      <c r="E168" s="39">
        <f>_xlfn.IFNA(PPMT('Property Inputs'!$D$42/12,1,C168,D168),"")</f>
        <v>-631.03686273535823</v>
      </c>
      <c r="F168" s="2">
        <f t="shared" si="10"/>
        <v>201877.00839314846</v>
      </c>
      <c r="G168" s="36">
        <f t="shared" si="14"/>
        <v>2038</v>
      </c>
    </row>
    <row r="169" spans="2:7" x14ac:dyDescent="0.5">
      <c r="B169" s="32">
        <f t="shared" si="11"/>
        <v>50709</v>
      </c>
      <c r="C169" s="36">
        <f t="shared" si="12"/>
        <v>195</v>
      </c>
      <c r="D169" s="2">
        <f t="shared" si="13"/>
        <v>201877.00839314846</v>
      </c>
      <c r="E169" s="39">
        <f>_xlfn.IFNA(PPMT('Property Inputs'!$D$42/12,1,C169,D169),"")</f>
        <v>-634.00799463073713</v>
      </c>
      <c r="F169" s="2">
        <f t="shared" si="10"/>
        <v>201243.00039851773</v>
      </c>
      <c r="G169" s="36">
        <f t="shared" si="14"/>
        <v>2038</v>
      </c>
    </row>
    <row r="170" spans="2:7" x14ac:dyDescent="0.5">
      <c r="B170" s="32">
        <f t="shared" si="11"/>
        <v>50739</v>
      </c>
      <c r="C170" s="36">
        <f t="shared" si="12"/>
        <v>194</v>
      </c>
      <c r="D170" s="2">
        <f t="shared" si="13"/>
        <v>201243.00039851773</v>
      </c>
      <c r="E170" s="39">
        <f>_xlfn.IFNA(PPMT('Property Inputs'!$D$42/12,1,C170,D170),"")</f>
        <v>-636.99311560545698</v>
      </c>
      <c r="F170" s="2">
        <f t="shared" si="10"/>
        <v>200606.00728291227</v>
      </c>
      <c r="G170" s="36">
        <f t="shared" si="14"/>
        <v>2038</v>
      </c>
    </row>
    <row r="171" spans="2:7" x14ac:dyDescent="0.5">
      <c r="B171" s="32">
        <f t="shared" si="11"/>
        <v>50770</v>
      </c>
      <c r="C171" s="36">
        <f t="shared" si="12"/>
        <v>193</v>
      </c>
      <c r="D171" s="2">
        <f t="shared" si="13"/>
        <v>200606.00728291227</v>
      </c>
      <c r="E171" s="39">
        <f>_xlfn.IFNA(PPMT('Property Inputs'!$D$42/12,1,C171,D171),"")</f>
        <v>-639.99229152476596</v>
      </c>
      <c r="F171" s="2">
        <f t="shared" si="10"/>
        <v>199966.01499138749</v>
      </c>
      <c r="G171" s="36">
        <f t="shared" si="14"/>
        <v>2038</v>
      </c>
    </row>
    <row r="172" spans="2:7" x14ac:dyDescent="0.5">
      <c r="B172" s="32">
        <f t="shared" si="11"/>
        <v>50801</v>
      </c>
      <c r="C172" s="36">
        <f t="shared" si="12"/>
        <v>192</v>
      </c>
      <c r="D172" s="2">
        <f t="shared" si="13"/>
        <v>199966.01499138749</v>
      </c>
      <c r="E172" s="39">
        <f>_xlfn.IFNA(PPMT('Property Inputs'!$D$42/12,1,C172,D172),"")</f>
        <v>-643.00558856402824</v>
      </c>
      <c r="F172" s="2">
        <f t="shared" si="10"/>
        <v>199323.00940282346</v>
      </c>
      <c r="G172" s="36">
        <f t="shared" si="14"/>
        <v>2039</v>
      </c>
    </row>
    <row r="173" spans="2:7" x14ac:dyDescent="0.5">
      <c r="B173" s="32">
        <f t="shared" si="11"/>
        <v>50829</v>
      </c>
      <c r="C173" s="36">
        <f t="shared" si="12"/>
        <v>191</v>
      </c>
      <c r="D173" s="2">
        <f t="shared" si="13"/>
        <v>199323.00940282346</v>
      </c>
      <c r="E173" s="39">
        <f>_xlfn.IFNA(PPMT('Property Inputs'!$D$42/12,1,C173,D173),"")</f>
        <v>-646.03307321018383</v>
      </c>
      <c r="F173" s="2">
        <f t="shared" si="10"/>
        <v>198676.97632961327</v>
      </c>
      <c r="G173" s="36">
        <f t="shared" si="14"/>
        <v>2039</v>
      </c>
    </row>
    <row r="174" spans="2:7" x14ac:dyDescent="0.5">
      <c r="B174" s="32">
        <f t="shared" si="11"/>
        <v>50860</v>
      </c>
      <c r="C174" s="36">
        <f t="shared" si="12"/>
        <v>190</v>
      </c>
      <c r="D174" s="2">
        <f t="shared" si="13"/>
        <v>198676.97632961327</v>
      </c>
      <c r="E174" s="39">
        <f>_xlfn.IFNA(PPMT('Property Inputs'!$D$42/12,1,C174,D174),"")</f>
        <v>-649.07481226321511</v>
      </c>
      <c r="F174" s="2">
        <f t="shared" si="10"/>
        <v>198027.90151735005</v>
      </c>
      <c r="G174" s="36">
        <f t="shared" si="14"/>
        <v>2039</v>
      </c>
    </row>
    <row r="175" spans="2:7" x14ac:dyDescent="0.5">
      <c r="B175" s="32">
        <f t="shared" si="11"/>
        <v>50890</v>
      </c>
      <c r="C175" s="36">
        <f t="shared" si="12"/>
        <v>189</v>
      </c>
      <c r="D175" s="2">
        <f t="shared" si="13"/>
        <v>198027.90151735005</v>
      </c>
      <c r="E175" s="39">
        <f>_xlfn.IFNA(PPMT('Property Inputs'!$D$42/12,1,C175,D175),"")</f>
        <v>-652.13087283762115</v>
      </c>
      <c r="F175" s="2">
        <f t="shared" si="10"/>
        <v>197375.77064451243</v>
      </c>
      <c r="G175" s="36">
        <f t="shared" si="14"/>
        <v>2039</v>
      </c>
    </row>
    <row r="176" spans="2:7" x14ac:dyDescent="0.5">
      <c r="B176" s="32">
        <f t="shared" si="11"/>
        <v>50921</v>
      </c>
      <c r="C176" s="36">
        <f t="shared" si="12"/>
        <v>188</v>
      </c>
      <c r="D176" s="2">
        <f t="shared" si="13"/>
        <v>197375.77064451243</v>
      </c>
      <c r="E176" s="39">
        <f>_xlfn.IFNA(PPMT('Property Inputs'!$D$42/12,1,C176,D176),"")</f>
        <v>-655.2013223638985</v>
      </c>
      <c r="F176" s="2">
        <f t="shared" si="10"/>
        <v>196720.56932214854</v>
      </c>
      <c r="G176" s="36">
        <f t="shared" si="14"/>
        <v>2039</v>
      </c>
    </row>
    <row r="177" spans="2:7" x14ac:dyDescent="0.5">
      <c r="B177" s="32">
        <f t="shared" si="11"/>
        <v>50951</v>
      </c>
      <c r="C177" s="36">
        <f t="shared" si="12"/>
        <v>187</v>
      </c>
      <c r="D177" s="2">
        <f t="shared" si="13"/>
        <v>196720.56932214854</v>
      </c>
      <c r="E177" s="39">
        <f>_xlfn.IFNA(PPMT('Property Inputs'!$D$42/12,1,C177,D177),"")</f>
        <v>-658.28622859002826</v>
      </c>
      <c r="F177" s="2">
        <f t="shared" si="10"/>
        <v>196062.28309355851</v>
      </c>
      <c r="G177" s="36">
        <f t="shared" si="14"/>
        <v>2039</v>
      </c>
    </row>
    <row r="178" spans="2:7" x14ac:dyDescent="0.5">
      <c r="B178" s="32">
        <f t="shared" si="11"/>
        <v>50982</v>
      </c>
      <c r="C178" s="36">
        <f t="shared" si="12"/>
        <v>186</v>
      </c>
      <c r="D178" s="2">
        <f t="shared" si="13"/>
        <v>196062.28309355851</v>
      </c>
      <c r="E178" s="39">
        <f>_xlfn.IFNA(PPMT('Property Inputs'!$D$42/12,1,C178,D178),"")</f>
        <v>-661.38565958297306</v>
      </c>
      <c r="F178" s="2">
        <f t="shared" si="10"/>
        <v>195400.89743397554</v>
      </c>
      <c r="G178" s="36">
        <f t="shared" si="14"/>
        <v>2039</v>
      </c>
    </row>
    <row r="179" spans="2:7" x14ac:dyDescent="0.5">
      <c r="B179" s="32">
        <f t="shared" si="11"/>
        <v>51013</v>
      </c>
      <c r="C179" s="36">
        <f t="shared" si="12"/>
        <v>185</v>
      </c>
      <c r="D179" s="2">
        <f t="shared" si="13"/>
        <v>195400.89743397554</v>
      </c>
      <c r="E179" s="39">
        <f>_xlfn.IFNA(PPMT('Property Inputs'!$D$42/12,1,C179,D179),"")</f>
        <v>-664.49968373017589</v>
      </c>
      <c r="F179" s="2">
        <f t="shared" si="10"/>
        <v>194736.39775024535</v>
      </c>
      <c r="G179" s="36">
        <f t="shared" si="14"/>
        <v>2039</v>
      </c>
    </row>
    <row r="180" spans="2:7" x14ac:dyDescent="0.5">
      <c r="B180" s="32">
        <f t="shared" si="11"/>
        <v>51043</v>
      </c>
      <c r="C180" s="36">
        <f t="shared" si="12"/>
        <v>184</v>
      </c>
      <c r="D180" s="2">
        <f t="shared" si="13"/>
        <v>194736.39775024535</v>
      </c>
      <c r="E180" s="39">
        <f>_xlfn.IFNA(PPMT('Property Inputs'!$D$42/12,1,C180,D180),"")</f>
        <v>-667.62836974107245</v>
      </c>
      <c r="F180" s="2">
        <f t="shared" si="10"/>
        <v>194068.76938050427</v>
      </c>
      <c r="G180" s="36">
        <f t="shared" si="14"/>
        <v>2039</v>
      </c>
    </row>
    <row r="181" spans="2:7" x14ac:dyDescent="0.5">
      <c r="B181" s="32">
        <f t="shared" si="11"/>
        <v>51074</v>
      </c>
      <c r="C181" s="36">
        <f t="shared" si="12"/>
        <v>183</v>
      </c>
      <c r="D181" s="2">
        <f t="shared" si="13"/>
        <v>194068.76938050427</v>
      </c>
      <c r="E181" s="39">
        <f>_xlfn.IFNA(PPMT('Property Inputs'!$D$42/12,1,C181,D181),"")</f>
        <v>-670.77178664860332</v>
      </c>
      <c r="F181" s="2">
        <f t="shared" si="10"/>
        <v>193397.99759385566</v>
      </c>
      <c r="G181" s="36">
        <f t="shared" si="14"/>
        <v>2039</v>
      </c>
    </row>
    <row r="182" spans="2:7" x14ac:dyDescent="0.5">
      <c r="B182" s="32">
        <f t="shared" si="11"/>
        <v>51104</v>
      </c>
      <c r="C182" s="36">
        <f t="shared" si="12"/>
        <v>182</v>
      </c>
      <c r="D182" s="2">
        <f t="shared" si="13"/>
        <v>193397.99759385566</v>
      </c>
      <c r="E182" s="39">
        <f>_xlfn.IFNA(PPMT('Property Inputs'!$D$42/12,1,C182,D182),"")</f>
        <v>-673.93000381074035</v>
      </c>
      <c r="F182" s="2">
        <f t="shared" si="10"/>
        <v>192724.06759004493</v>
      </c>
      <c r="G182" s="36">
        <f t="shared" si="14"/>
        <v>2039</v>
      </c>
    </row>
    <row r="183" spans="2:7" x14ac:dyDescent="0.5">
      <c r="B183" s="32">
        <f t="shared" si="11"/>
        <v>51135</v>
      </c>
      <c r="C183" s="36">
        <f t="shared" si="12"/>
        <v>181</v>
      </c>
      <c r="D183" s="2">
        <f t="shared" si="13"/>
        <v>192724.06759004493</v>
      </c>
      <c r="E183" s="39">
        <f>_xlfn.IFNA(PPMT('Property Inputs'!$D$42/12,1,C183,D183),"")</f>
        <v>-677.10309091201611</v>
      </c>
      <c r="F183" s="2">
        <f t="shared" si="10"/>
        <v>192046.96449913291</v>
      </c>
      <c r="G183" s="36">
        <f t="shared" si="14"/>
        <v>2039</v>
      </c>
    </row>
    <row r="184" spans="2:7" x14ac:dyDescent="0.5">
      <c r="B184" s="32">
        <f t="shared" si="11"/>
        <v>51166</v>
      </c>
      <c r="C184" s="36">
        <f t="shared" si="12"/>
        <v>180</v>
      </c>
      <c r="D184" s="2">
        <f t="shared" si="13"/>
        <v>192046.96449913291</v>
      </c>
      <c r="E184" s="39">
        <f>_xlfn.IFNA(PPMT('Property Inputs'!$D$42/12,1,C184,D184),"")</f>
        <v>-680.29111796506015</v>
      </c>
      <c r="F184" s="2">
        <f t="shared" si="10"/>
        <v>191366.67338116784</v>
      </c>
      <c r="G184" s="36">
        <f t="shared" si="14"/>
        <v>2040</v>
      </c>
    </row>
    <row r="185" spans="2:7" x14ac:dyDescent="0.5">
      <c r="B185" s="32">
        <f t="shared" si="11"/>
        <v>51195</v>
      </c>
      <c r="C185" s="36">
        <f t="shared" si="12"/>
        <v>179</v>
      </c>
      <c r="D185" s="2">
        <f t="shared" si="13"/>
        <v>191366.67338116784</v>
      </c>
      <c r="E185" s="39">
        <f>_xlfn.IFNA(PPMT('Property Inputs'!$D$42/12,1,C185,D185),"")</f>
        <v>-683.49415531214572</v>
      </c>
      <c r="F185" s="2">
        <f t="shared" si="10"/>
        <v>190683.17922585571</v>
      </c>
      <c r="G185" s="36">
        <f t="shared" si="14"/>
        <v>2040</v>
      </c>
    </row>
    <row r="186" spans="2:7" x14ac:dyDescent="0.5">
      <c r="B186" s="32">
        <f t="shared" si="11"/>
        <v>51226</v>
      </c>
      <c r="C186" s="36">
        <f t="shared" si="12"/>
        <v>178</v>
      </c>
      <c r="D186" s="2">
        <f t="shared" si="13"/>
        <v>190683.17922585571</v>
      </c>
      <c r="E186" s="39">
        <f>_xlfn.IFNA(PPMT('Property Inputs'!$D$42/12,1,C186,D186),"")</f>
        <v>-686.7122736267404</v>
      </c>
      <c r="F186" s="2">
        <f t="shared" si="10"/>
        <v>189996.46695222898</v>
      </c>
      <c r="G186" s="36">
        <f t="shared" si="14"/>
        <v>2040</v>
      </c>
    </row>
    <row r="187" spans="2:7" x14ac:dyDescent="0.5">
      <c r="B187" s="32">
        <f t="shared" si="11"/>
        <v>51256</v>
      </c>
      <c r="C187" s="36">
        <f t="shared" si="12"/>
        <v>177</v>
      </c>
      <c r="D187" s="2">
        <f t="shared" si="13"/>
        <v>189996.46695222898</v>
      </c>
      <c r="E187" s="39">
        <f>_xlfn.IFNA(PPMT('Property Inputs'!$D$42/12,1,C187,D187),"")</f>
        <v>-689.94554391506608</v>
      </c>
      <c r="F187" s="2">
        <f t="shared" si="10"/>
        <v>189306.52140831391</v>
      </c>
      <c r="G187" s="36">
        <f t="shared" si="14"/>
        <v>2040</v>
      </c>
    </row>
    <row r="188" spans="2:7" x14ac:dyDescent="0.5">
      <c r="B188" s="32">
        <f t="shared" si="11"/>
        <v>51287</v>
      </c>
      <c r="C188" s="36">
        <f t="shared" si="12"/>
        <v>176</v>
      </c>
      <c r="D188" s="2">
        <f t="shared" si="13"/>
        <v>189306.52140831391</v>
      </c>
      <c r="E188" s="39">
        <f>_xlfn.IFNA(PPMT('Property Inputs'!$D$42/12,1,C188,D188),"")</f>
        <v>-693.1940375176664</v>
      </c>
      <c r="F188" s="2">
        <f t="shared" si="10"/>
        <v>188613.32737079624</v>
      </c>
      <c r="G188" s="36">
        <f t="shared" si="14"/>
        <v>2040</v>
      </c>
    </row>
    <row r="189" spans="2:7" x14ac:dyDescent="0.5">
      <c r="B189" s="32">
        <f t="shared" si="11"/>
        <v>51317</v>
      </c>
      <c r="C189" s="36">
        <f t="shared" si="12"/>
        <v>175</v>
      </c>
      <c r="D189" s="2">
        <f t="shared" si="13"/>
        <v>188613.32737079624</v>
      </c>
      <c r="E189" s="39">
        <f>_xlfn.IFNA(PPMT('Property Inputs'!$D$42/12,1,C189,D189),"")</f>
        <v>-696.45782611097877</v>
      </c>
      <c r="F189" s="2">
        <f t="shared" si="10"/>
        <v>187916.86954468527</v>
      </c>
      <c r="G189" s="36">
        <f t="shared" si="14"/>
        <v>2040</v>
      </c>
    </row>
    <row r="190" spans="2:7" x14ac:dyDescent="0.5">
      <c r="B190" s="32">
        <f t="shared" si="11"/>
        <v>51348</v>
      </c>
      <c r="C190" s="36">
        <f t="shared" si="12"/>
        <v>174</v>
      </c>
      <c r="D190" s="2">
        <f t="shared" si="13"/>
        <v>187916.86954468527</v>
      </c>
      <c r="E190" s="39">
        <f>_xlfn.IFNA(PPMT('Property Inputs'!$D$42/12,1,C190,D190),"")</f>
        <v>-699.73698170891782</v>
      </c>
      <c r="F190" s="2">
        <f t="shared" si="10"/>
        <v>187217.13256297636</v>
      </c>
      <c r="G190" s="36">
        <f t="shared" si="14"/>
        <v>2040</v>
      </c>
    </row>
    <row r="191" spans="2:7" x14ac:dyDescent="0.5">
      <c r="B191" s="32">
        <f t="shared" si="11"/>
        <v>51379</v>
      </c>
      <c r="C191" s="36">
        <f t="shared" si="12"/>
        <v>173</v>
      </c>
      <c r="D191" s="2">
        <f t="shared" si="13"/>
        <v>187217.13256297636</v>
      </c>
      <c r="E191" s="39">
        <f>_xlfn.IFNA(PPMT('Property Inputs'!$D$42/12,1,C191,D191),"")</f>
        <v>-703.0315766644643</v>
      </c>
      <c r="F191" s="2">
        <f t="shared" si="10"/>
        <v>186514.10098631188</v>
      </c>
      <c r="G191" s="36">
        <f t="shared" si="14"/>
        <v>2040</v>
      </c>
    </row>
    <row r="192" spans="2:7" x14ac:dyDescent="0.5">
      <c r="B192" s="32">
        <f t="shared" si="11"/>
        <v>51409</v>
      </c>
      <c r="C192" s="36">
        <f t="shared" si="12"/>
        <v>172</v>
      </c>
      <c r="D192" s="2">
        <f t="shared" si="13"/>
        <v>186514.10098631188</v>
      </c>
      <c r="E192" s="39">
        <f>_xlfn.IFNA(PPMT('Property Inputs'!$D$42/12,1,C192,D192),"")</f>
        <v>-706.34168367125926</v>
      </c>
      <c r="F192" s="2">
        <f t="shared" si="10"/>
        <v>185807.75930264062</v>
      </c>
      <c r="G192" s="36">
        <f t="shared" si="14"/>
        <v>2040</v>
      </c>
    </row>
    <row r="193" spans="2:7" x14ac:dyDescent="0.5">
      <c r="B193" s="32">
        <f t="shared" si="11"/>
        <v>51440</v>
      </c>
      <c r="C193" s="36">
        <f t="shared" si="12"/>
        <v>171</v>
      </c>
      <c r="D193" s="2">
        <f t="shared" si="13"/>
        <v>185807.75930264062</v>
      </c>
      <c r="E193" s="39">
        <f>_xlfn.IFNA(PPMT('Property Inputs'!$D$42/12,1,C193,D193),"")</f>
        <v>-709.66737576521143</v>
      </c>
      <c r="F193" s="2">
        <f t="shared" si="10"/>
        <v>185098.09192687541</v>
      </c>
      <c r="G193" s="36">
        <f t="shared" si="14"/>
        <v>2040</v>
      </c>
    </row>
    <row r="194" spans="2:7" x14ac:dyDescent="0.5">
      <c r="B194" s="32">
        <f t="shared" si="11"/>
        <v>51470</v>
      </c>
      <c r="C194" s="36">
        <f t="shared" si="12"/>
        <v>170</v>
      </c>
      <c r="D194" s="2">
        <f t="shared" si="13"/>
        <v>185098.09192687541</v>
      </c>
      <c r="E194" s="39">
        <f>_xlfn.IFNA(PPMT('Property Inputs'!$D$42/12,1,C194,D194),"")</f>
        <v>-713.00872632610583</v>
      </c>
      <c r="F194" s="2">
        <f t="shared" si="10"/>
        <v>184385.0832005493</v>
      </c>
      <c r="G194" s="36">
        <f t="shared" si="14"/>
        <v>2040</v>
      </c>
    </row>
    <row r="195" spans="2:7" x14ac:dyDescent="0.5">
      <c r="B195" s="32">
        <f t="shared" si="11"/>
        <v>51501</v>
      </c>
      <c r="C195" s="36">
        <f t="shared" si="12"/>
        <v>169</v>
      </c>
      <c r="D195" s="2">
        <f t="shared" si="13"/>
        <v>184385.0832005493</v>
      </c>
      <c r="E195" s="39">
        <f>_xlfn.IFNA(PPMT('Property Inputs'!$D$42/12,1,C195,D195),"")</f>
        <v>-716.36580907922462</v>
      </c>
      <c r="F195" s="2">
        <f t="shared" si="10"/>
        <v>183668.71739147007</v>
      </c>
      <c r="G195" s="36">
        <f t="shared" si="14"/>
        <v>2040</v>
      </c>
    </row>
    <row r="196" spans="2:7" x14ac:dyDescent="0.5">
      <c r="B196" s="32">
        <f t="shared" si="11"/>
        <v>51532</v>
      </c>
      <c r="C196" s="36">
        <f t="shared" si="12"/>
        <v>168</v>
      </c>
      <c r="D196" s="2">
        <f t="shared" si="13"/>
        <v>183668.71739147007</v>
      </c>
      <c r="E196" s="39">
        <f>_xlfn.IFNA(PPMT('Property Inputs'!$D$42/12,1,C196,D196),"")</f>
        <v>-719.7386980969726</v>
      </c>
      <c r="F196" s="2">
        <f t="shared" ref="F196:F259" si="15">D196+E196</f>
        <v>182948.97869337309</v>
      </c>
      <c r="G196" s="36">
        <f t="shared" si="14"/>
        <v>2041</v>
      </c>
    </row>
    <row r="197" spans="2:7" x14ac:dyDescent="0.5">
      <c r="B197" s="32">
        <f t="shared" ref="B197:B260" si="16">EOMONTH(B196,1)</f>
        <v>51560</v>
      </c>
      <c r="C197" s="36">
        <f t="shared" ref="C197:C260" si="17">IF(F196="","",C196-1)</f>
        <v>167</v>
      </c>
      <c r="D197" s="2">
        <f t="shared" ref="D197:D260" si="18">F196</f>
        <v>182948.97869337309</v>
      </c>
      <c r="E197" s="39">
        <f>_xlfn.IFNA(PPMT('Property Inputs'!$D$42/12,1,C197,D197),"")</f>
        <v>-723.12746780051259</v>
      </c>
      <c r="F197" s="2">
        <f t="shared" si="15"/>
        <v>182225.85122557258</v>
      </c>
      <c r="G197" s="36">
        <f t="shared" ref="G197:G260" si="19">YEAR(B197)</f>
        <v>2041</v>
      </c>
    </row>
    <row r="198" spans="2:7" x14ac:dyDescent="0.5">
      <c r="B198" s="32">
        <f t="shared" si="16"/>
        <v>51591</v>
      </c>
      <c r="C198" s="36">
        <f t="shared" si="17"/>
        <v>166</v>
      </c>
      <c r="D198" s="2">
        <f t="shared" si="18"/>
        <v>182225.85122557258</v>
      </c>
      <c r="E198" s="39">
        <f>_xlfn.IFNA(PPMT('Property Inputs'!$D$42/12,1,C198,D198),"")</f>
        <v>-726.53219296140674</v>
      </c>
      <c r="F198" s="2">
        <f t="shared" si="15"/>
        <v>181499.31903261118</v>
      </c>
      <c r="G198" s="36">
        <f t="shared" si="19"/>
        <v>2041</v>
      </c>
    </row>
    <row r="199" spans="2:7" x14ac:dyDescent="0.5">
      <c r="B199" s="32">
        <f t="shared" si="16"/>
        <v>51621</v>
      </c>
      <c r="C199" s="36">
        <f t="shared" si="17"/>
        <v>165</v>
      </c>
      <c r="D199" s="2">
        <f t="shared" si="18"/>
        <v>181499.31903261118</v>
      </c>
      <c r="E199" s="39">
        <f>_xlfn.IFNA(PPMT('Property Inputs'!$D$42/12,1,C199,D199),"")</f>
        <v>-729.95294870326654</v>
      </c>
      <c r="F199" s="2">
        <f t="shared" si="15"/>
        <v>180769.36608390792</v>
      </c>
      <c r="G199" s="36">
        <f t="shared" si="19"/>
        <v>2041</v>
      </c>
    </row>
    <row r="200" spans="2:7" x14ac:dyDescent="0.5">
      <c r="B200" s="32">
        <f t="shared" si="16"/>
        <v>51652</v>
      </c>
      <c r="C200" s="36">
        <f t="shared" si="17"/>
        <v>164</v>
      </c>
      <c r="D200" s="2">
        <f t="shared" si="18"/>
        <v>180769.36608390792</v>
      </c>
      <c r="E200" s="39">
        <f>_xlfn.IFNA(PPMT('Property Inputs'!$D$42/12,1,C200,D200),"")</f>
        <v>-733.38981050341124</v>
      </c>
      <c r="F200" s="2">
        <f t="shared" si="15"/>
        <v>180035.97627340452</v>
      </c>
      <c r="G200" s="36">
        <f t="shared" si="19"/>
        <v>2041</v>
      </c>
    </row>
    <row r="201" spans="2:7" x14ac:dyDescent="0.5">
      <c r="B201" s="32">
        <f t="shared" si="16"/>
        <v>51682</v>
      </c>
      <c r="C201" s="36">
        <f t="shared" si="17"/>
        <v>163</v>
      </c>
      <c r="D201" s="2">
        <f t="shared" si="18"/>
        <v>180035.97627340452</v>
      </c>
      <c r="E201" s="39">
        <f>_xlfn.IFNA(PPMT('Property Inputs'!$D$42/12,1,C201,D201),"")</f>
        <v>-736.84285419453136</v>
      </c>
      <c r="F201" s="2">
        <f t="shared" si="15"/>
        <v>179299.13341921</v>
      </c>
      <c r="G201" s="36">
        <f t="shared" si="19"/>
        <v>2041</v>
      </c>
    </row>
    <row r="202" spans="2:7" x14ac:dyDescent="0.5">
      <c r="B202" s="32">
        <f t="shared" si="16"/>
        <v>51713</v>
      </c>
      <c r="C202" s="36">
        <f t="shared" si="17"/>
        <v>162</v>
      </c>
      <c r="D202" s="2">
        <f t="shared" si="18"/>
        <v>179299.13341921</v>
      </c>
      <c r="E202" s="39">
        <f>_xlfn.IFNA(PPMT('Property Inputs'!$D$42/12,1,C202,D202),"")</f>
        <v>-740.31215596636412</v>
      </c>
      <c r="F202" s="2">
        <f t="shared" si="15"/>
        <v>178558.82126324365</v>
      </c>
      <c r="G202" s="36">
        <f t="shared" si="19"/>
        <v>2041</v>
      </c>
    </row>
    <row r="203" spans="2:7" x14ac:dyDescent="0.5">
      <c r="B203" s="32">
        <f t="shared" si="16"/>
        <v>51744</v>
      </c>
      <c r="C203" s="36">
        <f t="shared" si="17"/>
        <v>161</v>
      </c>
      <c r="D203" s="2">
        <f t="shared" si="18"/>
        <v>178558.82126324365</v>
      </c>
      <c r="E203" s="39">
        <f>_xlfn.IFNA(PPMT('Property Inputs'!$D$42/12,1,C203,D203),"")</f>
        <v>-743.79779236737238</v>
      </c>
      <c r="F203" s="2">
        <f t="shared" si="15"/>
        <v>177815.02347087627</v>
      </c>
      <c r="G203" s="36">
        <f t="shared" si="19"/>
        <v>2041</v>
      </c>
    </row>
    <row r="204" spans="2:7" x14ac:dyDescent="0.5">
      <c r="B204" s="32">
        <f t="shared" si="16"/>
        <v>51774</v>
      </c>
      <c r="C204" s="36">
        <f t="shared" si="17"/>
        <v>160</v>
      </c>
      <c r="D204" s="2">
        <f t="shared" si="18"/>
        <v>177815.02347087627</v>
      </c>
      <c r="E204" s="39">
        <f>_xlfn.IFNA(PPMT('Property Inputs'!$D$42/12,1,C204,D204),"")</f>
        <v>-747.2998403064355</v>
      </c>
      <c r="F204" s="2">
        <f t="shared" si="15"/>
        <v>177067.72363056985</v>
      </c>
      <c r="G204" s="36">
        <f t="shared" si="19"/>
        <v>2041</v>
      </c>
    </row>
    <row r="205" spans="2:7" x14ac:dyDescent="0.5">
      <c r="B205" s="32">
        <f t="shared" si="16"/>
        <v>51805</v>
      </c>
      <c r="C205" s="36">
        <f t="shared" si="17"/>
        <v>159</v>
      </c>
      <c r="D205" s="2">
        <f t="shared" si="18"/>
        <v>177067.72363056985</v>
      </c>
      <c r="E205" s="39">
        <f>_xlfn.IFNA(PPMT('Property Inputs'!$D$42/12,1,C205,D205),"")</f>
        <v>-750.81837705454507</v>
      </c>
      <c r="F205" s="2">
        <f t="shared" si="15"/>
        <v>176316.90525351529</v>
      </c>
      <c r="G205" s="36">
        <f t="shared" si="19"/>
        <v>2041</v>
      </c>
    </row>
    <row r="206" spans="2:7" x14ac:dyDescent="0.5">
      <c r="B206" s="32">
        <f t="shared" si="16"/>
        <v>51835</v>
      </c>
      <c r="C206" s="36">
        <f t="shared" si="17"/>
        <v>158</v>
      </c>
      <c r="D206" s="2">
        <f t="shared" si="18"/>
        <v>176316.90525351529</v>
      </c>
      <c r="E206" s="39">
        <f>_xlfn.IFNA(PPMT('Property Inputs'!$D$42/12,1,C206,D206),"")</f>
        <v>-754.35348024651</v>
      </c>
      <c r="F206" s="2">
        <f t="shared" si="15"/>
        <v>175562.55177326879</v>
      </c>
      <c r="G206" s="36">
        <f t="shared" si="19"/>
        <v>2041</v>
      </c>
    </row>
    <row r="207" spans="2:7" x14ac:dyDescent="0.5">
      <c r="B207" s="32">
        <f t="shared" si="16"/>
        <v>51866</v>
      </c>
      <c r="C207" s="36">
        <f t="shared" si="17"/>
        <v>157</v>
      </c>
      <c r="D207" s="2">
        <f t="shared" si="18"/>
        <v>175562.55177326879</v>
      </c>
      <c r="E207" s="39">
        <f>_xlfn.IFNA(PPMT('Property Inputs'!$D$42/12,1,C207,D207),"")</f>
        <v>-757.9052278826706</v>
      </c>
      <c r="F207" s="2">
        <f t="shared" si="15"/>
        <v>174804.64654538612</v>
      </c>
      <c r="G207" s="36">
        <f t="shared" si="19"/>
        <v>2041</v>
      </c>
    </row>
    <row r="208" spans="2:7" x14ac:dyDescent="0.5">
      <c r="B208" s="32">
        <f t="shared" si="16"/>
        <v>51897</v>
      </c>
      <c r="C208" s="36">
        <f t="shared" si="17"/>
        <v>156</v>
      </c>
      <c r="D208" s="2">
        <f t="shared" si="18"/>
        <v>174804.64654538612</v>
      </c>
      <c r="E208" s="39">
        <f>_xlfn.IFNA(PPMT('Property Inputs'!$D$42/12,1,C208,D208),"")</f>
        <v>-761.47369833061828</v>
      </c>
      <c r="F208" s="2">
        <f t="shared" si="15"/>
        <v>174043.17284705551</v>
      </c>
      <c r="G208" s="36">
        <f t="shared" si="19"/>
        <v>2042</v>
      </c>
    </row>
    <row r="209" spans="2:7" x14ac:dyDescent="0.5">
      <c r="B209" s="32">
        <f t="shared" si="16"/>
        <v>51925</v>
      </c>
      <c r="C209" s="36">
        <f t="shared" si="17"/>
        <v>155</v>
      </c>
      <c r="D209" s="2">
        <f t="shared" si="18"/>
        <v>174043.17284705551</v>
      </c>
      <c r="E209" s="39">
        <f>_xlfn.IFNA(PPMT('Property Inputs'!$D$42/12,1,C209,D209),"")</f>
        <v>-765.05897032692519</v>
      </c>
      <c r="F209" s="2">
        <f t="shared" si="15"/>
        <v>173278.11387672857</v>
      </c>
      <c r="G209" s="36">
        <f t="shared" si="19"/>
        <v>2042</v>
      </c>
    </row>
    <row r="210" spans="2:7" x14ac:dyDescent="0.5">
      <c r="B210" s="32">
        <f t="shared" si="16"/>
        <v>51956</v>
      </c>
      <c r="C210" s="36">
        <f t="shared" si="17"/>
        <v>154</v>
      </c>
      <c r="D210" s="2">
        <f t="shared" si="18"/>
        <v>173278.11387672857</v>
      </c>
      <c r="E210" s="39">
        <f>_xlfn.IFNA(PPMT('Property Inputs'!$D$42/12,1,C210,D210),"")</f>
        <v>-768.66112297888094</v>
      </c>
      <c r="F210" s="2">
        <f t="shared" si="15"/>
        <v>172509.45275374971</v>
      </c>
      <c r="G210" s="36">
        <f t="shared" si="19"/>
        <v>2042</v>
      </c>
    </row>
    <row r="211" spans="2:7" x14ac:dyDescent="0.5">
      <c r="B211" s="32">
        <f t="shared" si="16"/>
        <v>51986</v>
      </c>
      <c r="C211" s="36">
        <f t="shared" si="17"/>
        <v>153</v>
      </c>
      <c r="D211" s="2">
        <f t="shared" si="18"/>
        <v>172509.45275374971</v>
      </c>
      <c r="E211" s="39">
        <f>_xlfn.IFNA(PPMT('Property Inputs'!$D$42/12,1,C211,D211),"")</f>
        <v>-772.28023576623991</v>
      </c>
      <c r="F211" s="2">
        <f t="shared" si="15"/>
        <v>171737.17251798348</v>
      </c>
      <c r="G211" s="36">
        <f t="shared" si="19"/>
        <v>2042</v>
      </c>
    </row>
    <row r="212" spans="2:7" x14ac:dyDescent="0.5">
      <c r="B212" s="32">
        <f t="shared" si="16"/>
        <v>52017</v>
      </c>
      <c r="C212" s="36">
        <f t="shared" si="17"/>
        <v>152</v>
      </c>
      <c r="D212" s="2">
        <f t="shared" si="18"/>
        <v>171737.17251798348</v>
      </c>
      <c r="E212" s="39">
        <f>_xlfn.IFNA(PPMT('Property Inputs'!$D$42/12,1,C212,D212),"")</f>
        <v>-775.91638854297264</v>
      </c>
      <c r="F212" s="2">
        <f t="shared" si="15"/>
        <v>170961.2561294405</v>
      </c>
      <c r="G212" s="36">
        <f t="shared" si="19"/>
        <v>2042</v>
      </c>
    </row>
    <row r="213" spans="2:7" x14ac:dyDescent="0.5">
      <c r="B213" s="32">
        <f t="shared" si="16"/>
        <v>52047</v>
      </c>
      <c r="C213" s="36">
        <f t="shared" si="17"/>
        <v>151</v>
      </c>
      <c r="D213" s="2">
        <f t="shared" si="18"/>
        <v>170961.2561294405</v>
      </c>
      <c r="E213" s="39">
        <f>_xlfn.IFNA(PPMT('Property Inputs'!$D$42/12,1,C213,D213),"")</f>
        <v>-779.5696615390292</v>
      </c>
      <c r="F213" s="2">
        <f t="shared" si="15"/>
        <v>170181.68646790148</v>
      </c>
      <c r="G213" s="36">
        <f t="shared" si="19"/>
        <v>2042</v>
      </c>
    </row>
    <row r="214" spans="2:7" x14ac:dyDescent="0.5">
      <c r="B214" s="32">
        <f t="shared" si="16"/>
        <v>52078</v>
      </c>
      <c r="C214" s="36">
        <f t="shared" si="17"/>
        <v>150</v>
      </c>
      <c r="D214" s="2">
        <f t="shared" si="18"/>
        <v>170181.68646790148</v>
      </c>
      <c r="E214" s="39">
        <f>_xlfn.IFNA(PPMT('Property Inputs'!$D$42/12,1,C214,D214),"")</f>
        <v>-783.24013536210873</v>
      </c>
      <c r="F214" s="2">
        <f t="shared" si="15"/>
        <v>169398.44633253937</v>
      </c>
      <c r="G214" s="36">
        <f t="shared" si="19"/>
        <v>2042</v>
      </c>
    </row>
    <row r="215" spans="2:7" x14ac:dyDescent="0.5">
      <c r="B215" s="32">
        <f t="shared" si="16"/>
        <v>52109</v>
      </c>
      <c r="C215" s="36">
        <f t="shared" si="17"/>
        <v>149</v>
      </c>
      <c r="D215" s="2">
        <f t="shared" si="18"/>
        <v>169398.44633253937</v>
      </c>
      <c r="E215" s="39">
        <f>_xlfn.IFNA(PPMT('Property Inputs'!$D$42/12,1,C215,D215),"")</f>
        <v>-786.92789099943877</v>
      </c>
      <c r="F215" s="2">
        <f t="shared" si="15"/>
        <v>168611.51844153993</v>
      </c>
      <c r="G215" s="36">
        <f t="shared" si="19"/>
        <v>2042</v>
      </c>
    </row>
    <row r="216" spans="2:7" x14ac:dyDescent="0.5">
      <c r="B216" s="32">
        <f t="shared" si="16"/>
        <v>52139</v>
      </c>
      <c r="C216" s="36">
        <f t="shared" si="17"/>
        <v>148</v>
      </c>
      <c r="D216" s="2">
        <f t="shared" si="18"/>
        <v>168611.51844153993</v>
      </c>
      <c r="E216" s="39">
        <f>_xlfn.IFNA(PPMT('Property Inputs'!$D$42/12,1,C216,D216),"")</f>
        <v>-790.63300981956104</v>
      </c>
      <c r="F216" s="2">
        <f t="shared" si="15"/>
        <v>167820.88543172038</v>
      </c>
      <c r="G216" s="36">
        <f t="shared" si="19"/>
        <v>2042</v>
      </c>
    </row>
    <row r="217" spans="2:7" x14ac:dyDescent="0.5">
      <c r="B217" s="32">
        <f t="shared" si="16"/>
        <v>52170</v>
      </c>
      <c r="C217" s="36">
        <f t="shared" si="17"/>
        <v>147</v>
      </c>
      <c r="D217" s="2">
        <f t="shared" si="18"/>
        <v>167820.88543172038</v>
      </c>
      <c r="E217" s="39">
        <f>_xlfn.IFNA(PPMT('Property Inputs'!$D$42/12,1,C217,D217),"")</f>
        <v>-794.35557357412813</v>
      </c>
      <c r="F217" s="2">
        <f t="shared" si="15"/>
        <v>167026.52985814624</v>
      </c>
      <c r="G217" s="36">
        <f t="shared" si="19"/>
        <v>2042</v>
      </c>
    </row>
    <row r="218" spans="2:7" x14ac:dyDescent="0.5">
      <c r="B218" s="32">
        <f t="shared" si="16"/>
        <v>52200</v>
      </c>
      <c r="C218" s="36">
        <f t="shared" si="17"/>
        <v>146</v>
      </c>
      <c r="D218" s="2">
        <f t="shared" si="18"/>
        <v>167026.52985814624</v>
      </c>
      <c r="E218" s="39">
        <f>_xlfn.IFNA(PPMT('Property Inputs'!$D$42/12,1,C218,D218),"")</f>
        <v>-798.09566439970615</v>
      </c>
      <c r="F218" s="2">
        <f t="shared" si="15"/>
        <v>166228.43419374654</v>
      </c>
      <c r="G218" s="36">
        <f t="shared" si="19"/>
        <v>2042</v>
      </c>
    </row>
    <row r="219" spans="2:7" x14ac:dyDescent="0.5">
      <c r="B219" s="32">
        <f t="shared" si="16"/>
        <v>52231</v>
      </c>
      <c r="C219" s="36">
        <f t="shared" si="17"/>
        <v>145</v>
      </c>
      <c r="D219" s="2">
        <f t="shared" si="18"/>
        <v>166228.43419374654</v>
      </c>
      <c r="E219" s="39">
        <f>_xlfn.IFNA(PPMT('Property Inputs'!$D$42/12,1,C219,D219),"")</f>
        <v>-801.85336481958825</v>
      </c>
      <c r="F219" s="2">
        <f t="shared" si="15"/>
        <v>165426.58082892693</v>
      </c>
      <c r="G219" s="36">
        <f t="shared" si="19"/>
        <v>2042</v>
      </c>
    </row>
    <row r="220" spans="2:7" x14ac:dyDescent="0.5">
      <c r="B220" s="32">
        <f t="shared" si="16"/>
        <v>52262</v>
      </c>
      <c r="C220" s="36">
        <f t="shared" si="17"/>
        <v>144</v>
      </c>
      <c r="D220" s="2">
        <f t="shared" si="18"/>
        <v>165426.58082892693</v>
      </c>
      <c r="E220" s="39">
        <f>_xlfn.IFNA(PPMT('Property Inputs'!$D$42/12,1,C220,D220),"")</f>
        <v>-805.62875774561394</v>
      </c>
      <c r="F220" s="2">
        <f t="shared" si="15"/>
        <v>164620.95207118132</v>
      </c>
      <c r="G220" s="36">
        <f t="shared" si="19"/>
        <v>2043</v>
      </c>
    </row>
    <row r="221" spans="2:7" x14ac:dyDescent="0.5">
      <c r="B221" s="32">
        <f t="shared" si="16"/>
        <v>52290</v>
      </c>
      <c r="C221" s="36">
        <f t="shared" si="17"/>
        <v>143</v>
      </c>
      <c r="D221" s="2">
        <f t="shared" si="18"/>
        <v>164620.95207118132</v>
      </c>
      <c r="E221" s="39">
        <f>_xlfn.IFNA(PPMT('Property Inputs'!$D$42/12,1,C221,D221),"")</f>
        <v>-809.42192647999946</v>
      </c>
      <c r="F221" s="2">
        <f t="shared" si="15"/>
        <v>163811.53014470133</v>
      </c>
      <c r="G221" s="36">
        <f t="shared" si="19"/>
        <v>2043</v>
      </c>
    </row>
    <row r="222" spans="2:7" x14ac:dyDescent="0.5">
      <c r="B222" s="32">
        <f t="shared" si="16"/>
        <v>52321</v>
      </c>
      <c r="C222" s="36">
        <f t="shared" si="17"/>
        <v>142</v>
      </c>
      <c r="D222" s="2">
        <f t="shared" si="18"/>
        <v>163811.53014470133</v>
      </c>
      <c r="E222" s="39">
        <f>_xlfn.IFNA(PPMT('Property Inputs'!$D$42/12,1,C222,D222),"")</f>
        <v>-813.23295471717597</v>
      </c>
      <c r="F222" s="2">
        <f t="shared" si="15"/>
        <v>162998.29718998415</v>
      </c>
      <c r="G222" s="36">
        <f t="shared" si="19"/>
        <v>2043</v>
      </c>
    </row>
    <row r="223" spans="2:7" x14ac:dyDescent="0.5">
      <c r="B223" s="32">
        <f t="shared" si="16"/>
        <v>52351</v>
      </c>
      <c r="C223" s="36">
        <f t="shared" si="17"/>
        <v>141</v>
      </c>
      <c r="D223" s="2">
        <f t="shared" si="18"/>
        <v>162998.29718998415</v>
      </c>
      <c r="E223" s="39">
        <f>_xlfn.IFNA(PPMT('Property Inputs'!$D$42/12,1,C223,D223),"")</f>
        <v>-817.06192654563608</v>
      </c>
      <c r="F223" s="2">
        <f t="shared" si="15"/>
        <v>162181.23526343852</v>
      </c>
      <c r="G223" s="36">
        <f t="shared" si="19"/>
        <v>2043</v>
      </c>
    </row>
    <row r="224" spans="2:7" x14ac:dyDescent="0.5">
      <c r="B224" s="32">
        <f t="shared" si="16"/>
        <v>52382</v>
      </c>
      <c r="C224" s="36">
        <f t="shared" si="17"/>
        <v>140</v>
      </c>
      <c r="D224" s="2">
        <f t="shared" si="18"/>
        <v>162181.23526343852</v>
      </c>
      <c r="E224" s="39">
        <f>_xlfn.IFNA(PPMT('Property Inputs'!$D$42/12,1,C224,D224),"")</f>
        <v>-820.90892644978851</v>
      </c>
      <c r="F224" s="2">
        <f t="shared" si="15"/>
        <v>161360.32633698874</v>
      </c>
      <c r="G224" s="36">
        <f t="shared" si="19"/>
        <v>2043</v>
      </c>
    </row>
    <row r="225" spans="2:7" x14ac:dyDescent="0.5">
      <c r="B225" s="32">
        <f t="shared" si="16"/>
        <v>52412</v>
      </c>
      <c r="C225" s="36">
        <f t="shared" si="17"/>
        <v>139</v>
      </c>
      <c r="D225" s="2">
        <f t="shared" si="18"/>
        <v>161360.32633698874</v>
      </c>
      <c r="E225" s="39">
        <f>_xlfn.IFNA(PPMT('Property Inputs'!$D$42/12,1,C225,D225),"")</f>
        <v>-824.774039311823</v>
      </c>
      <c r="F225" s="2">
        <f t="shared" si="15"/>
        <v>160535.55229767691</v>
      </c>
      <c r="G225" s="36">
        <f t="shared" si="19"/>
        <v>2043</v>
      </c>
    </row>
    <row r="226" spans="2:7" x14ac:dyDescent="0.5">
      <c r="B226" s="32">
        <f t="shared" si="16"/>
        <v>52443</v>
      </c>
      <c r="C226" s="36">
        <f t="shared" si="17"/>
        <v>138</v>
      </c>
      <c r="D226" s="2">
        <f t="shared" si="18"/>
        <v>160535.55229767691</v>
      </c>
      <c r="E226" s="39">
        <f>_xlfn.IFNA(PPMT('Property Inputs'!$D$42/12,1,C226,D226),"")</f>
        <v>-828.65735041358289</v>
      </c>
      <c r="F226" s="2">
        <f t="shared" si="15"/>
        <v>159706.89494726332</v>
      </c>
      <c r="G226" s="36">
        <f t="shared" si="19"/>
        <v>2043</v>
      </c>
    </row>
    <row r="227" spans="2:7" x14ac:dyDescent="0.5">
      <c r="B227" s="32">
        <f t="shared" si="16"/>
        <v>52474</v>
      </c>
      <c r="C227" s="36">
        <f t="shared" si="17"/>
        <v>137</v>
      </c>
      <c r="D227" s="2">
        <f t="shared" si="18"/>
        <v>159706.89494726332</v>
      </c>
      <c r="E227" s="39">
        <f>_xlfn.IFNA(PPMT('Property Inputs'!$D$42/12,1,C227,D227),"")</f>
        <v>-832.55894543844704</v>
      </c>
      <c r="F227" s="2">
        <f t="shared" si="15"/>
        <v>158874.33600182488</v>
      </c>
      <c r="G227" s="36">
        <f t="shared" si="19"/>
        <v>2043</v>
      </c>
    </row>
    <row r="228" spans="2:7" x14ac:dyDescent="0.5">
      <c r="B228" s="32">
        <f t="shared" si="16"/>
        <v>52504</v>
      </c>
      <c r="C228" s="36">
        <f t="shared" si="17"/>
        <v>136</v>
      </c>
      <c r="D228" s="2">
        <f t="shared" si="18"/>
        <v>158874.33600182488</v>
      </c>
      <c r="E228" s="39">
        <f>_xlfn.IFNA(PPMT('Property Inputs'!$D$42/12,1,C228,D228),"")</f>
        <v>-836.47891047321946</v>
      </c>
      <c r="F228" s="2">
        <f t="shared" si="15"/>
        <v>158037.85709135165</v>
      </c>
      <c r="G228" s="36">
        <f t="shared" si="19"/>
        <v>2043</v>
      </c>
    </row>
    <row r="229" spans="2:7" x14ac:dyDescent="0.5">
      <c r="B229" s="32">
        <f t="shared" si="16"/>
        <v>52535</v>
      </c>
      <c r="C229" s="36">
        <f t="shared" si="17"/>
        <v>135</v>
      </c>
      <c r="D229" s="2">
        <f t="shared" si="18"/>
        <v>158037.85709135165</v>
      </c>
      <c r="E229" s="39">
        <f>_xlfn.IFNA(PPMT('Property Inputs'!$D$42/12,1,C229,D229),"")</f>
        <v>-840.41733201003069</v>
      </c>
      <c r="F229" s="2">
        <f t="shared" si="15"/>
        <v>157197.43975934162</v>
      </c>
      <c r="G229" s="36">
        <f t="shared" si="19"/>
        <v>2043</v>
      </c>
    </row>
    <row r="230" spans="2:7" x14ac:dyDescent="0.5">
      <c r="B230" s="32">
        <f t="shared" si="16"/>
        <v>52565</v>
      </c>
      <c r="C230" s="36">
        <f t="shared" si="17"/>
        <v>134</v>
      </c>
      <c r="D230" s="2">
        <f t="shared" si="18"/>
        <v>157197.43975934162</v>
      </c>
      <c r="E230" s="39">
        <f>_xlfn.IFNA(PPMT('Property Inputs'!$D$42/12,1,C230,D230),"")</f>
        <v>-844.37429694824459</v>
      </c>
      <c r="F230" s="2">
        <f t="shared" si="15"/>
        <v>156353.06546239337</v>
      </c>
      <c r="G230" s="36">
        <f t="shared" si="19"/>
        <v>2043</v>
      </c>
    </row>
    <row r="231" spans="2:7" x14ac:dyDescent="0.5">
      <c r="B231" s="32">
        <f t="shared" si="16"/>
        <v>52596</v>
      </c>
      <c r="C231" s="36">
        <f t="shared" si="17"/>
        <v>133</v>
      </c>
      <c r="D231" s="2">
        <f t="shared" si="18"/>
        <v>156353.06546239337</v>
      </c>
      <c r="E231" s="39">
        <f>_xlfn.IFNA(PPMT('Property Inputs'!$D$42/12,1,C231,D231),"")</f>
        <v>-848.34989259637587</v>
      </c>
      <c r="F231" s="2">
        <f t="shared" si="15"/>
        <v>155504.715569797</v>
      </c>
      <c r="G231" s="36">
        <f t="shared" si="19"/>
        <v>2043</v>
      </c>
    </row>
    <row r="232" spans="2:7" x14ac:dyDescent="0.5">
      <c r="B232" s="32">
        <f t="shared" si="16"/>
        <v>52627</v>
      </c>
      <c r="C232" s="36">
        <f t="shared" si="17"/>
        <v>132</v>
      </c>
      <c r="D232" s="2">
        <f t="shared" si="18"/>
        <v>155504.715569797</v>
      </c>
      <c r="E232" s="39">
        <f>_xlfn.IFNA(PPMT('Property Inputs'!$D$42/12,1,C232,D232),"")</f>
        <v>-852.3442066740173</v>
      </c>
      <c r="F232" s="2">
        <f t="shared" si="15"/>
        <v>154652.37136312298</v>
      </c>
      <c r="G232" s="36">
        <f t="shared" si="19"/>
        <v>2044</v>
      </c>
    </row>
    <row r="233" spans="2:7" x14ac:dyDescent="0.5">
      <c r="B233" s="32">
        <f t="shared" si="16"/>
        <v>52656</v>
      </c>
      <c r="C233" s="36">
        <f t="shared" si="17"/>
        <v>131</v>
      </c>
      <c r="D233" s="2">
        <f t="shared" si="18"/>
        <v>154652.37136312298</v>
      </c>
      <c r="E233" s="39">
        <f>_xlfn.IFNA(PPMT('Property Inputs'!$D$42/12,1,C233,D233),"")</f>
        <v>-856.35732731377425</v>
      </c>
      <c r="F233" s="2">
        <f t="shared" si="15"/>
        <v>153796.0140358092</v>
      </c>
      <c r="G233" s="36">
        <f t="shared" si="19"/>
        <v>2044</v>
      </c>
    </row>
    <row r="234" spans="2:7" x14ac:dyDescent="0.5">
      <c r="B234" s="32">
        <f t="shared" si="16"/>
        <v>52687</v>
      </c>
      <c r="C234" s="36">
        <f t="shared" si="17"/>
        <v>130</v>
      </c>
      <c r="D234" s="2">
        <f t="shared" si="18"/>
        <v>153796.0140358092</v>
      </c>
      <c r="E234" s="39">
        <f>_xlfn.IFNA(PPMT('Property Inputs'!$D$42/12,1,C234,D234),"")</f>
        <v>-860.38934306320971</v>
      </c>
      <c r="F234" s="2">
        <f t="shared" si="15"/>
        <v>152935.624692746</v>
      </c>
      <c r="G234" s="36">
        <f t="shared" si="19"/>
        <v>2044</v>
      </c>
    </row>
    <row r="235" spans="2:7" x14ac:dyDescent="0.5">
      <c r="B235" s="32">
        <f t="shared" si="16"/>
        <v>52717</v>
      </c>
      <c r="C235" s="36">
        <f t="shared" si="17"/>
        <v>129</v>
      </c>
      <c r="D235" s="2">
        <f t="shared" si="18"/>
        <v>152935.624692746</v>
      </c>
      <c r="E235" s="39">
        <f>_xlfn.IFNA(PPMT('Property Inputs'!$D$42/12,1,C235,D235),"")</f>
        <v>-864.44034288679916</v>
      </c>
      <c r="F235" s="2">
        <f t="shared" si="15"/>
        <v>152071.18434985919</v>
      </c>
      <c r="G235" s="36">
        <f t="shared" si="19"/>
        <v>2044</v>
      </c>
    </row>
    <row r="236" spans="2:7" x14ac:dyDescent="0.5">
      <c r="B236" s="32">
        <f t="shared" si="16"/>
        <v>52748</v>
      </c>
      <c r="C236" s="36">
        <f t="shared" si="17"/>
        <v>128</v>
      </c>
      <c r="D236" s="2">
        <f t="shared" si="18"/>
        <v>152071.18434985919</v>
      </c>
      <c r="E236" s="39">
        <f>_xlfn.IFNA(PPMT('Property Inputs'!$D$42/12,1,C236,D236),"")</f>
        <v>-868.51041616789109</v>
      </c>
      <c r="F236" s="2">
        <f t="shared" si="15"/>
        <v>151202.67393369129</v>
      </c>
      <c r="G236" s="36">
        <f t="shared" si="19"/>
        <v>2044</v>
      </c>
    </row>
    <row r="237" spans="2:7" x14ac:dyDescent="0.5">
      <c r="B237" s="32">
        <f t="shared" si="16"/>
        <v>52778</v>
      </c>
      <c r="C237" s="36">
        <f t="shared" si="17"/>
        <v>127</v>
      </c>
      <c r="D237" s="2">
        <f t="shared" si="18"/>
        <v>151202.67393369129</v>
      </c>
      <c r="E237" s="39">
        <f>_xlfn.IFNA(PPMT('Property Inputs'!$D$42/12,1,C237,D237),"")</f>
        <v>-872.59965271068143</v>
      </c>
      <c r="F237" s="2">
        <f t="shared" si="15"/>
        <v>150330.0742809806</v>
      </c>
      <c r="G237" s="36">
        <f t="shared" si="19"/>
        <v>2044</v>
      </c>
    </row>
    <row r="238" spans="2:7" x14ac:dyDescent="0.5">
      <c r="B238" s="32">
        <f t="shared" si="16"/>
        <v>52809</v>
      </c>
      <c r="C238" s="36">
        <f t="shared" si="17"/>
        <v>126</v>
      </c>
      <c r="D238" s="2">
        <f t="shared" si="18"/>
        <v>150330.0742809806</v>
      </c>
      <c r="E238" s="39">
        <f>_xlfn.IFNA(PPMT('Property Inputs'!$D$42/12,1,C238,D238),"")</f>
        <v>-876.70814274219435</v>
      </c>
      <c r="F238" s="2">
        <f t="shared" si="15"/>
        <v>149453.3661382384</v>
      </c>
      <c r="G238" s="36">
        <f t="shared" si="19"/>
        <v>2044</v>
      </c>
    </row>
    <row r="239" spans="2:7" x14ac:dyDescent="0.5">
      <c r="B239" s="32">
        <f t="shared" si="16"/>
        <v>52840</v>
      </c>
      <c r="C239" s="36">
        <f t="shared" si="17"/>
        <v>125</v>
      </c>
      <c r="D239" s="2">
        <f t="shared" si="18"/>
        <v>149453.3661382384</v>
      </c>
      <c r="E239" s="39">
        <f>_xlfn.IFNA(PPMT('Property Inputs'!$D$42/12,1,C239,D239),"")</f>
        <v>-880.8359769142719</v>
      </c>
      <c r="F239" s="2">
        <f t="shared" si="15"/>
        <v>148572.53016132413</v>
      </c>
      <c r="G239" s="36">
        <f t="shared" si="19"/>
        <v>2044</v>
      </c>
    </row>
    <row r="240" spans="2:7" x14ac:dyDescent="0.5">
      <c r="B240" s="32">
        <f t="shared" si="16"/>
        <v>52870</v>
      </c>
      <c r="C240" s="36">
        <f t="shared" si="17"/>
        <v>124</v>
      </c>
      <c r="D240" s="2">
        <f t="shared" si="18"/>
        <v>148572.53016132413</v>
      </c>
      <c r="E240" s="39">
        <f>_xlfn.IFNA(PPMT('Property Inputs'!$D$42/12,1,C240,D240),"")</f>
        <v>-884.98324630557659</v>
      </c>
      <c r="F240" s="2">
        <f t="shared" si="15"/>
        <v>147687.54691501855</v>
      </c>
      <c r="G240" s="36">
        <f t="shared" si="19"/>
        <v>2044</v>
      </c>
    </row>
    <row r="241" spans="2:7" x14ac:dyDescent="0.5">
      <c r="B241" s="32">
        <f t="shared" si="16"/>
        <v>52901</v>
      </c>
      <c r="C241" s="36">
        <f t="shared" si="17"/>
        <v>123</v>
      </c>
      <c r="D241" s="2">
        <f t="shared" si="18"/>
        <v>147687.54691501855</v>
      </c>
      <c r="E241" s="39">
        <f>_xlfn.IFNA(PPMT('Property Inputs'!$D$42/12,1,C241,D241),"")</f>
        <v>-889.15004242359862</v>
      </c>
      <c r="F241" s="2">
        <f t="shared" si="15"/>
        <v>146798.39687259495</v>
      </c>
      <c r="G241" s="36">
        <f t="shared" si="19"/>
        <v>2044</v>
      </c>
    </row>
    <row r="242" spans="2:7" x14ac:dyDescent="0.5">
      <c r="B242" s="32">
        <f t="shared" si="16"/>
        <v>52931</v>
      </c>
      <c r="C242" s="36">
        <f t="shared" si="17"/>
        <v>122</v>
      </c>
      <c r="D242" s="2">
        <f t="shared" si="18"/>
        <v>146798.39687259495</v>
      </c>
      <c r="E242" s="39">
        <f>_xlfn.IFNA(PPMT('Property Inputs'!$D$42/12,1,C242,D242),"")</f>
        <v>-893.33645720667641</v>
      </c>
      <c r="F242" s="2">
        <f t="shared" si="15"/>
        <v>145905.06041538829</v>
      </c>
      <c r="G242" s="36">
        <f t="shared" si="19"/>
        <v>2044</v>
      </c>
    </row>
    <row r="243" spans="2:7" x14ac:dyDescent="0.5">
      <c r="B243" s="32">
        <f t="shared" si="16"/>
        <v>52962</v>
      </c>
      <c r="C243" s="36">
        <f t="shared" si="17"/>
        <v>121</v>
      </c>
      <c r="D243" s="2">
        <f t="shared" si="18"/>
        <v>145905.06041538829</v>
      </c>
      <c r="E243" s="39">
        <f>_xlfn.IFNA(PPMT('Property Inputs'!$D$42/12,1,C243,D243),"")</f>
        <v>-897.54258302602477</v>
      </c>
      <c r="F243" s="2">
        <f t="shared" si="15"/>
        <v>145007.51783236227</v>
      </c>
      <c r="G243" s="36">
        <f t="shared" si="19"/>
        <v>2044</v>
      </c>
    </row>
    <row r="244" spans="2:7" x14ac:dyDescent="0.5">
      <c r="B244" s="32">
        <f t="shared" si="16"/>
        <v>52993</v>
      </c>
      <c r="C244" s="36">
        <f t="shared" si="17"/>
        <v>120</v>
      </c>
      <c r="D244" s="2">
        <f t="shared" si="18"/>
        <v>145007.51783236227</v>
      </c>
      <c r="E244" s="39">
        <f>_xlfn.IFNA(PPMT('Property Inputs'!$D$42/12,1,C244,D244),"")</f>
        <v>-901.76851268777227</v>
      </c>
      <c r="F244" s="2">
        <f t="shared" si="15"/>
        <v>144105.74931967451</v>
      </c>
      <c r="G244" s="36">
        <f t="shared" si="19"/>
        <v>2045</v>
      </c>
    </row>
    <row r="245" spans="2:7" x14ac:dyDescent="0.5">
      <c r="B245" s="32">
        <f t="shared" si="16"/>
        <v>53021</v>
      </c>
      <c r="C245" s="36">
        <f t="shared" si="17"/>
        <v>119</v>
      </c>
      <c r="D245" s="2">
        <f t="shared" si="18"/>
        <v>144105.74931967451</v>
      </c>
      <c r="E245" s="39">
        <f>_xlfn.IFNA(PPMT('Property Inputs'!$D$42/12,1,C245,D245),"")</f>
        <v>-906.01433943501058</v>
      </c>
      <c r="F245" s="2">
        <f t="shared" si="15"/>
        <v>143199.7349802395</v>
      </c>
      <c r="G245" s="36">
        <f t="shared" si="19"/>
        <v>2045</v>
      </c>
    </row>
    <row r="246" spans="2:7" x14ac:dyDescent="0.5">
      <c r="B246" s="32">
        <f t="shared" si="16"/>
        <v>53052</v>
      </c>
      <c r="C246" s="36">
        <f t="shared" si="17"/>
        <v>118</v>
      </c>
      <c r="D246" s="2">
        <f t="shared" si="18"/>
        <v>143199.7349802395</v>
      </c>
      <c r="E246" s="39">
        <f>_xlfn.IFNA(PPMT('Property Inputs'!$D$42/12,1,C246,D246),"")</f>
        <v>-910.28015694985061</v>
      </c>
      <c r="F246" s="2">
        <f t="shared" si="15"/>
        <v>142289.45482328965</v>
      </c>
      <c r="G246" s="36">
        <f t="shared" si="19"/>
        <v>2045</v>
      </c>
    </row>
    <row r="247" spans="2:7" x14ac:dyDescent="0.5">
      <c r="B247" s="32">
        <f t="shared" si="16"/>
        <v>53082</v>
      </c>
      <c r="C247" s="36">
        <f t="shared" si="17"/>
        <v>117</v>
      </c>
      <c r="D247" s="2">
        <f t="shared" si="18"/>
        <v>142289.45482328965</v>
      </c>
      <c r="E247" s="39">
        <f>_xlfn.IFNA(PPMT('Property Inputs'!$D$42/12,1,C247,D247),"")</f>
        <v>-914.56605935548941</v>
      </c>
      <c r="F247" s="2">
        <f t="shared" si="15"/>
        <v>141374.88876393417</v>
      </c>
      <c r="G247" s="36">
        <f t="shared" si="19"/>
        <v>2045</v>
      </c>
    </row>
    <row r="248" spans="2:7" x14ac:dyDescent="0.5">
      <c r="B248" s="32">
        <f t="shared" si="16"/>
        <v>53113</v>
      </c>
      <c r="C248" s="36">
        <f t="shared" si="17"/>
        <v>116</v>
      </c>
      <c r="D248" s="2">
        <f t="shared" si="18"/>
        <v>141374.88876393417</v>
      </c>
      <c r="E248" s="39">
        <f>_xlfn.IFNA(PPMT('Property Inputs'!$D$42/12,1,C248,D248),"")</f>
        <v>-918.87214121828822</v>
      </c>
      <c r="F248" s="2">
        <f t="shared" si="15"/>
        <v>140456.01662271589</v>
      </c>
      <c r="G248" s="36">
        <f t="shared" si="19"/>
        <v>2045</v>
      </c>
    </row>
    <row r="249" spans="2:7" x14ac:dyDescent="0.5">
      <c r="B249" s="32">
        <f t="shared" si="16"/>
        <v>53143</v>
      </c>
      <c r="C249" s="36">
        <f t="shared" si="17"/>
        <v>115</v>
      </c>
      <c r="D249" s="2">
        <f t="shared" si="18"/>
        <v>140456.01662271589</v>
      </c>
      <c r="E249" s="39">
        <f>_xlfn.IFNA(PPMT('Property Inputs'!$D$42/12,1,C249,D249),"")</f>
        <v>-923.19849754985773</v>
      </c>
      <c r="F249" s="2">
        <f t="shared" si="15"/>
        <v>139532.81812516603</v>
      </c>
      <c r="G249" s="36">
        <f t="shared" si="19"/>
        <v>2045</v>
      </c>
    </row>
    <row r="250" spans="2:7" x14ac:dyDescent="0.5">
      <c r="B250" s="32">
        <f t="shared" si="16"/>
        <v>53174</v>
      </c>
      <c r="C250" s="36">
        <f t="shared" si="17"/>
        <v>114</v>
      </c>
      <c r="D250" s="2">
        <f t="shared" si="18"/>
        <v>139532.81812516603</v>
      </c>
      <c r="E250" s="39">
        <f>_xlfn.IFNA(PPMT('Property Inputs'!$D$42/12,1,C250,D250),"")</f>
        <v>-927.54522380915478</v>
      </c>
      <c r="F250" s="2">
        <f t="shared" si="15"/>
        <v>138605.27290135686</v>
      </c>
      <c r="G250" s="36">
        <f t="shared" si="19"/>
        <v>2045</v>
      </c>
    </row>
    <row r="251" spans="2:7" x14ac:dyDescent="0.5">
      <c r="B251" s="32">
        <f t="shared" si="16"/>
        <v>53205</v>
      </c>
      <c r="C251" s="36">
        <f t="shared" si="17"/>
        <v>113</v>
      </c>
      <c r="D251" s="2">
        <f t="shared" si="18"/>
        <v>138605.27290135686</v>
      </c>
      <c r="E251" s="39">
        <f>_xlfn.IFNA(PPMT('Property Inputs'!$D$42/12,1,C251,D251),"")</f>
        <v>-931.91241590458969</v>
      </c>
      <c r="F251" s="2">
        <f t="shared" si="15"/>
        <v>137673.36048545226</v>
      </c>
      <c r="G251" s="36">
        <f t="shared" si="19"/>
        <v>2045</v>
      </c>
    </row>
    <row r="252" spans="2:7" x14ac:dyDescent="0.5">
      <c r="B252" s="32">
        <f t="shared" si="16"/>
        <v>53235</v>
      </c>
      <c r="C252" s="36">
        <f t="shared" si="17"/>
        <v>112</v>
      </c>
      <c r="D252" s="2">
        <f t="shared" si="18"/>
        <v>137673.36048545226</v>
      </c>
      <c r="E252" s="39">
        <f>_xlfn.IFNA(PPMT('Property Inputs'!$D$42/12,1,C252,D252),"")</f>
        <v>-936.30017019614024</v>
      </c>
      <c r="F252" s="2">
        <f t="shared" si="15"/>
        <v>136737.06031525612</v>
      </c>
      <c r="G252" s="36">
        <f t="shared" si="19"/>
        <v>2045</v>
      </c>
    </row>
    <row r="253" spans="2:7" x14ac:dyDescent="0.5">
      <c r="B253" s="32">
        <f t="shared" si="16"/>
        <v>53266</v>
      </c>
      <c r="C253" s="36">
        <f t="shared" si="17"/>
        <v>111</v>
      </c>
      <c r="D253" s="2">
        <f t="shared" si="18"/>
        <v>136737.06031525612</v>
      </c>
      <c r="E253" s="39">
        <f>_xlfn.IFNA(PPMT('Property Inputs'!$D$42/12,1,C253,D253),"")</f>
        <v>-940.70858349748062</v>
      </c>
      <c r="F253" s="2">
        <f t="shared" si="15"/>
        <v>135796.35173175865</v>
      </c>
      <c r="G253" s="36">
        <f t="shared" si="19"/>
        <v>2045</v>
      </c>
    </row>
    <row r="254" spans="2:7" x14ac:dyDescent="0.5">
      <c r="B254" s="32">
        <f t="shared" si="16"/>
        <v>53296</v>
      </c>
      <c r="C254" s="36">
        <f t="shared" si="17"/>
        <v>110</v>
      </c>
      <c r="D254" s="2">
        <f t="shared" si="18"/>
        <v>135796.35173175865</v>
      </c>
      <c r="E254" s="39">
        <f>_xlfn.IFNA(PPMT('Property Inputs'!$D$42/12,1,C254,D254),"")</f>
        <v>-945.13775307811443</v>
      </c>
      <c r="F254" s="2">
        <f t="shared" si="15"/>
        <v>134851.21397868055</v>
      </c>
      <c r="G254" s="36">
        <f t="shared" si="19"/>
        <v>2045</v>
      </c>
    </row>
    <row r="255" spans="2:7" x14ac:dyDescent="0.5">
      <c r="B255" s="32">
        <f t="shared" si="16"/>
        <v>53327</v>
      </c>
      <c r="C255" s="36">
        <f t="shared" si="17"/>
        <v>109</v>
      </c>
      <c r="D255" s="2">
        <f t="shared" si="18"/>
        <v>134851.21397868055</v>
      </c>
      <c r="E255" s="39">
        <f>_xlfn.IFNA(PPMT('Property Inputs'!$D$42/12,1,C255,D255),"")</f>
        <v>-949.58777666552396</v>
      </c>
      <c r="F255" s="2">
        <f t="shared" si="15"/>
        <v>133901.62620201503</v>
      </c>
      <c r="G255" s="36">
        <f t="shared" si="19"/>
        <v>2045</v>
      </c>
    </row>
    <row r="256" spans="2:7" x14ac:dyDescent="0.5">
      <c r="B256" s="32">
        <f t="shared" si="16"/>
        <v>53358</v>
      </c>
      <c r="C256" s="36">
        <f t="shared" si="17"/>
        <v>108</v>
      </c>
      <c r="D256" s="2">
        <f t="shared" si="18"/>
        <v>133901.62620201503</v>
      </c>
      <c r="E256" s="39">
        <f>_xlfn.IFNA(PPMT('Property Inputs'!$D$42/12,1,C256,D256),"")</f>
        <v>-954.05875244732408</v>
      </c>
      <c r="F256" s="2">
        <f t="shared" si="15"/>
        <v>132947.56744956769</v>
      </c>
      <c r="G256" s="36">
        <f t="shared" si="19"/>
        <v>2046</v>
      </c>
    </row>
    <row r="257" spans="2:7" x14ac:dyDescent="0.5">
      <c r="B257" s="32">
        <f t="shared" si="16"/>
        <v>53386</v>
      </c>
      <c r="C257" s="36">
        <f t="shared" si="17"/>
        <v>107</v>
      </c>
      <c r="D257" s="2">
        <f t="shared" si="18"/>
        <v>132947.56744956769</v>
      </c>
      <c r="E257" s="39">
        <f>_xlfn.IFNA(PPMT('Property Inputs'!$D$42/12,1,C257,D257),"")</f>
        <v>-958.55077907343002</v>
      </c>
      <c r="F257" s="2">
        <f t="shared" si="15"/>
        <v>131989.01667049425</v>
      </c>
      <c r="G257" s="36">
        <f t="shared" si="19"/>
        <v>2046</v>
      </c>
    </row>
    <row r="258" spans="2:7" x14ac:dyDescent="0.5">
      <c r="B258" s="32">
        <f t="shared" si="16"/>
        <v>53417</v>
      </c>
      <c r="C258" s="36">
        <f t="shared" si="17"/>
        <v>106</v>
      </c>
      <c r="D258" s="2">
        <f t="shared" si="18"/>
        <v>131989.01667049425</v>
      </c>
      <c r="E258" s="39">
        <f>_xlfn.IFNA(PPMT('Property Inputs'!$D$42/12,1,C258,D258),"")</f>
        <v>-963.06395565823414</v>
      </c>
      <c r="F258" s="2">
        <f t="shared" si="15"/>
        <v>131025.95271483602</v>
      </c>
      <c r="G258" s="36">
        <f t="shared" si="19"/>
        <v>2046</v>
      </c>
    </row>
    <row r="259" spans="2:7" x14ac:dyDescent="0.5">
      <c r="B259" s="32">
        <f t="shared" si="16"/>
        <v>53447</v>
      </c>
      <c r="C259" s="36">
        <f t="shared" si="17"/>
        <v>105</v>
      </c>
      <c r="D259" s="2">
        <f t="shared" si="18"/>
        <v>131025.95271483602</v>
      </c>
      <c r="E259" s="39">
        <f>_xlfn.IFNA(PPMT('Property Inputs'!$D$42/12,1,C259,D259),"")</f>
        <v>-967.59838178279199</v>
      </c>
      <c r="F259" s="2">
        <f t="shared" si="15"/>
        <v>130058.35433305323</v>
      </c>
      <c r="G259" s="36">
        <f t="shared" si="19"/>
        <v>2046</v>
      </c>
    </row>
    <row r="260" spans="2:7" x14ac:dyDescent="0.5">
      <c r="B260" s="32">
        <f t="shared" si="16"/>
        <v>53478</v>
      </c>
      <c r="C260" s="36">
        <f t="shared" si="17"/>
        <v>104</v>
      </c>
      <c r="D260" s="2">
        <f t="shared" si="18"/>
        <v>130058.35433305323</v>
      </c>
      <c r="E260" s="39">
        <f>_xlfn.IFNA(PPMT('Property Inputs'!$D$42/12,1,C260,D260),"")</f>
        <v>-972.15415749701913</v>
      </c>
      <c r="F260" s="2">
        <f t="shared" ref="F260:F323" si="20">D260+E260</f>
        <v>129086.20017555621</v>
      </c>
      <c r="G260" s="36">
        <f t="shared" si="19"/>
        <v>2046</v>
      </c>
    </row>
    <row r="261" spans="2:7" x14ac:dyDescent="0.5">
      <c r="B261" s="32">
        <f t="shared" ref="B261:B324" si="21">EOMONTH(B260,1)</f>
        <v>53508</v>
      </c>
      <c r="C261" s="36">
        <f t="shared" ref="C261:C324" si="22">IF(F260="","",C260-1)</f>
        <v>103</v>
      </c>
      <c r="D261" s="2">
        <f t="shared" ref="D261:D324" si="23">F260</f>
        <v>129086.20017555621</v>
      </c>
      <c r="E261" s="39">
        <f>_xlfn.IFNA(PPMT('Property Inputs'!$D$42/12,1,C261,D261),"")</f>
        <v>-976.73138332190081</v>
      </c>
      <c r="F261" s="2">
        <f t="shared" si="20"/>
        <v>128109.46879223431</v>
      </c>
      <c r="G261" s="36">
        <f t="shared" ref="G261:G324" si="24">YEAR(B261)</f>
        <v>2046</v>
      </c>
    </row>
    <row r="262" spans="2:7" x14ac:dyDescent="0.5">
      <c r="B262" s="32">
        <f t="shared" si="21"/>
        <v>53539</v>
      </c>
      <c r="C262" s="36">
        <f t="shared" si="22"/>
        <v>102</v>
      </c>
      <c r="D262" s="2">
        <f t="shared" si="23"/>
        <v>128109.46879223431</v>
      </c>
      <c r="E262" s="39">
        <f>_xlfn.IFNA(PPMT('Property Inputs'!$D$42/12,1,C262,D262),"")</f>
        <v>-981.33016025170832</v>
      </c>
      <c r="F262" s="2">
        <f t="shared" si="20"/>
        <v>127128.13863198261</v>
      </c>
      <c r="G262" s="36">
        <f t="shared" si="24"/>
        <v>2046</v>
      </c>
    </row>
    <row r="263" spans="2:7" x14ac:dyDescent="0.5">
      <c r="B263" s="32">
        <f t="shared" si="21"/>
        <v>53570</v>
      </c>
      <c r="C263" s="36">
        <f t="shared" si="22"/>
        <v>101</v>
      </c>
      <c r="D263" s="2">
        <f t="shared" si="23"/>
        <v>127128.13863198261</v>
      </c>
      <c r="E263" s="39">
        <f>_xlfn.IFNA(PPMT('Property Inputs'!$D$42/12,1,C263,D263),"")</f>
        <v>-985.9505897562268</v>
      </c>
      <c r="F263" s="2">
        <f t="shared" si="20"/>
        <v>126142.18804222638</v>
      </c>
      <c r="G263" s="36">
        <f t="shared" si="24"/>
        <v>2046</v>
      </c>
    </row>
    <row r="264" spans="2:7" x14ac:dyDescent="0.5">
      <c r="B264" s="32">
        <f t="shared" si="21"/>
        <v>53600</v>
      </c>
      <c r="C264" s="36">
        <f t="shared" si="22"/>
        <v>100</v>
      </c>
      <c r="D264" s="2">
        <f t="shared" si="23"/>
        <v>126142.18804222638</v>
      </c>
      <c r="E264" s="39">
        <f>_xlfn.IFNA(PPMT('Property Inputs'!$D$42/12,1,C264,D264),"")</f>
        <v>-990.59277378299532</v>
      </c>
      <c r="F264" s="2">
        <f t="shared" si="20"/>
        <v>125151.59526844339</v>
      </c>
      <c r="G264" s="36">
        <f t="shared" si="24"/>
        <v>2046</v>
      </c>
    </row>
    <row r="265" spans="2:7" x14ac:dyDescent="0.5">
      <c r="B265" s="32">
        <f t="shared" si="21"/>
        <v>53631</v>
      </c>
      <c r="C265" s="36">
        <f t="shared" si="22"/>
        <v>99</v>
      </c>
      <c r="D265" s="2">
        <f t="shared" si="23"/>
        <v>125151.59526844339</v>
      </c>
      <c r="E265" s="39">
        <f>_xlfn.IFNA(PPMT('Property Inputs'!$D$42/12,1,C265,D265),"")</f>
        <v>-995.25681475955719</v>
      </c>
      <c r="F265" s="2">
        <f t="shared" si="20"/>
        <v>124156.33845368383</v>
      </c>
      <c r="G265" s="36">
        <f t="shared" si="24"/>
        <v>2046</v>
      </c>
    </row>
    <row r="266" spans="2:7" x14ac:dyDescent="0.5">
      <c r="B266" s="32">
        <f t="shared" si="21"/>
        <v>53661</v>
      </c>
      <c r="C266" s="36">
        <f t="shared" si="22"/>
        <v>98</v>
      </c>
      <c r="D266" s="2">
        <f t="shared" si="23"/>
        <v>124156.33845368383</v>
      </c>
      <c r="E266" s="39">
        <f>_xlfn.IFNA(PPMT('Property Inputs'!$D$42/12,1,C266,D266),"")</f>
        <v>-999.94281559571675</v>
      </c>
      <c r="F266" s="2">
        <f t="shared" si="20"/>
        <v>123156.39563808811</v>
      </c>
      <c r="G266" s="36">
        <f t="shared" si="24"/>
        <v>2046</v>
      </c>
    </row>
    <row r="267" spans="2:7" x14ac:dyDescent="0.5">
      <c r="B267" s="32">
        <f t="shared" si="21"/>
        <v>53692</v>
      </c>
      <c r="C267" s="36">
        <f t="shared" si="22"/>
        <v>97</v>
      </c>
      <c r="D267" s="2">
        <f t="shared" si="23"/>
        <v>123156.39563808811</v>
      </c>
      <c r="E267" s="39">
        <f>_xlfn.IFNA(PPMT('Property Inputs'!$D$42/12,1,C267,D267),"")</f>
        <v>-1004.6508796858134</v>
      </c>
      <c r="F267" s="2">
        <f t="shared" si="20"/>
        <v>122151.7447584023</v>
      </c>
      <c r="G267" s="36">
        <f t="shared" si="24"/>
        <v>2046</v>
      </c>
    </row>
    <row r="268" spans="2:7" x14ac:dyDescent="0.5">
      <c r="B268" s="32">
        <f t="shared" si="21"/>
        <v>53723</v>
      </c>
      <c r="C268" s="36">
        <f t="shared" si="22"/>
        <v>96</v>
      </c>
      <c r="D268" s="2">
        <f t="shared" si="23"/>
        <v>122151.7447584023</v>
      </c>
      <c r="E268" s="39">
        <f>_xlfn.IFNA(PPMT('Property Inputs'!$D$42/12,1,C268,D268),"")</f>
        <v>-1009.3811109110009</v>
      </c>
      <c r="F268" s="2">
        <f t="shared" si="20"/>
        <v>121142.36364749131</v>
      </c>
      <c r="G268" s="36">
        <f t="shared" si="24"/>
        <v>2047</v>
      </c>
    </row>
    <row r="269" spans="2:7" x14ac:dyDescent="0.5">
      <c r="B269" s="32">
        <f t="shared" si="21"/>
        <v>53751</v>
      </c>
      <c r="C269" s="36">
        <f t="shared" si="22"/>
        <v>95</v>
      </c>
      <c r="D269" s="2">
        <f t="shared" si="23"/>
        <v>121142.36364749131</v>
      </c>
      <c r="E269" s="39">
        <f>_xlfn.IFNA(PPMT('Property Inputs'!$D$42/12,1,C269,D269),"")</f>
        <v>-1014.13361364154</v>
      </c>
      <c r="F269" s="2">
        <f t="shared" si="20"/>
        <v>120128.23003384977</v>
      </c>
      <c r="G269" s="36">
        <f t="shared" si="24"/>
        <v>2047</v>
      </c>
    </row>
    <row r="270" spans="2:7" x14ac:dyDescent="0.5">
      <c r="B270" s="32">
        <f t="shared" si="21"/>
        <v>53782</v>
      </c>
      <c r="C270" s="36">
        <f t="shared" si="22"/>
        <v>94</v>
      </c>
      <c r="D270" s="2">
        <f t="shared" si="23"/>
        <v>120128.23003384977</v>
      </c>
      <c r="E270" s="39">
        <f>_xlfn.IFNA(PPMT('Property Inputs'!$D$42/12,1,C270,D270),"")</f>
        <v>-1018.9084927391023</v>
      </c>
      <c r="F270" s="2">
        <f t="shared" si="20"/>
        <v>119109.32154111066</v>
      </c>
      <c r="G270" s="36">
        <f t="shared" si="24"/>
        <v>2047</v>
      </c>
    </row>
    <row r="271" spans="2:7" x14ac:dyDescent="0.5">
      <c r="B271" s="32">
        <f t="shared" si="21"/>
        <v>53812</v>
      </c>
      <c r="C271" s="36">
        <f t="shared" si="22"/>
        <v>93</v>
      </c>
      <c r="D271" s="2">
        <f t="shared" si="23"/>
        <v>119109.32154111066</v>
      </c>
      <c r="E271" s="39">
        <f>_xlfn.IFNA(PPMT('Property Inputs'!$D$42/12,1,C271,D271),"")</f>
        <v>-1023.7058535590821</v>
      </c>
      <c r="F271" s="2">
        <f t="shared" si="20"/>
        <v>118085.61568755159</v>
      </c>
      <c r="G271" s="36">
        <f t="shared" si="24"/>
        <v>2047</v>
      </c>
    </row>
    <row r="272" spans="2:7" x14ac:dyDescent="0.5">
      <c r="B272" s="32">
        <f t="shared" si="21"/>
        <v>53843</v>
      </c>
      <c r="C272" s="36">
        <f t="shared" si="22"/>
        <v>92</v>
      </c>
      <c r="D272" s="2">
        <f t="shared" si="23"/>
        <v>118085.61568755159</v>
      </c>
      <c r="E272" s="39">
        <f>_xlfn.IFNA(PPMT('Property Inputs'!$D$42/12,1,C272,D272),"")</f>
        <v>-1028.5258019529231</v>
      </c>
      <c r="F272" s="2">
        <f t="shared" si="20"/>
        <v>117057.08988559866</v>
      </c>
      <c r="G272" s="36">
        <f t="shared" si="24"/>
        <v>2047</v>
      </c>
    </row>
    <row r="273" spans="2:7" x14ac:dyDescent="0.5">
      <c r="B273" s="32">
        <f t="shared" si="21"/>
        <v>53873</v>
      </c>
      <c r="C273" s="36">
        <f t="shared" si="22"/>
        <v>91</v>
      </c>
      <c r="D273" s="2">
        <f t="shared" si="23"/>
        <v>117057.08988559866</v>
      </c>
      <c r="E273" s="39">
        <f>_xlfn.IFNA(PPMT('Property Inputs'!$D$42/12,1,C273,D273),"")</f>
        <v>-1033.3684442704512</v>
      </c>
      <c r="F273" s="2">
        <f t="shared" si="20"/>
        <v>116023.72144132821</v>
      </c>
      <c r="G273" s="36">
        <f t="shared" si="24"/>
        <v>2047</v>
      </c>
    </row>
    <row r="274" spans="2:7" x14ac:dyDescent="0.5">
      <c r="B274" s="32">
        <f t="shared" si="21"/>
        <v>53904</v>
      </c>
      <c r="C274" s="36">
        <f t="shared" si="22"/>
        <v>90</v>
      </c>
      <c r="D274" s="2">
        <f t="shared" si="23"/>
        <v>116023.72144132821</v>
      </c>
      <c r="E274" s="39">
        <f>_xlfn.IFNA(PPMT('Property Inputs'!$D$42/12,1,C274,D274),"")</f>
        <v>-1038.2338873622243</v>
      </c>
      <c r="F274" s="2">
        <f t="shared" si="20"/>
        <v>114985.48755396598</v>
      </c>
      <c r="G274" s="36">
        <f t="shared" si="24"/>
        <v>2047</v>
      </c>
    </row>
    <row r="275" spans="2:7" x14ac:dyDescent="0.5">
      <c r="B275" s="32">
        <f t="shared" si="21"/>
        <v>53935</v>
      </c>
      <c r="C275" s="36">
        <f t="shared" si="22"/>
        <v>89</v>
      </c>
      <c r="D275" s="2">
        <f t="shared" si="23"/>
        <v>114985.48755396598</v>
      </c>
      <c r="E275" s="39">
        <f>_xlfn.IFNA(PPMT('Property Inputs'!$D$42/12,1,C275,D275),"")</f>
        <v>-1043.1222385818885</v>
      </c>
      <c r="F275" s="2">
        <f t="shared" si="20"/>
        <v>113942.3653153841</v>
      </c>
      <c r="G275" s="36">
        <f t="shared" si="24"/>
        <v>2047</v>
      </c>
    </row>
    <row r="276" spans="2:7" x14ac:dyDescent="0.5">
      <c r="B276" s="32">
        <f t="shared" si="21"/>
        <v>53965</v>
      </c>
      <c r="C276" s="36">
        <f t="shared" si="22"/>
        <v>88</v>
      </c>
      <c r="D276" s="2">
        <f t="shared" si="23"/>
        <v>113942.3653153841</v>
      </c>
      <c r="E276" s="39">
        <f>_xlfn.IFNA(PPMT('Property Inputs'!$D$42/12,1,C276,D276),"")</f>
        <v>-1048.0336057885447</v>
      </c>
      <c r="F276" s="2">
        <f t="shared" si="20"/>
        <v>112894.33170959556</v>
      </c>
      <c r="G276" s="36">
        <f t="shared" si="24"/>
        <v>2047</v>
      </c>
    </row>
    <row r="277" spans="2:7" x14ac:dyDescent="0.5">
      <c r="B277" s="32">
        <f t="shared" si="21"/>
        <v>53996</v>
      </c>
      <c r="C277" s="36">
        <f t="shared" si="22"/>
        <v>87</v>
      </c>
      <c r="D277" s="2">
        <f t="shared" si="23"/>
        <v>112894.33170959556</v>
      </c>
      <c r="E277" s="39">
        <f>_xlfn.IFNA(PPMT('Property Inputs'!$D$42/12,1,C277,D277),"")</f>
        <v>-1052.9680973491324</v>
      </c>
      <c r="F277" s="2">
        <f t="shared" si="20"/>
        <v>111841.36361224642</v>
      </c>
      <c r="G277" s="36">
        <f t="shared" si="24"/>
        <v>2047</v>
      </c>
    </row>
    <row r="278" spans="2:7" x14ac:dyDescent="0.5">
      <c r="B278" s="32">
        <f t="shared" si="21"/>
        <v>54026</v>
      </c>
      <c r="C278" s="36">
        <f t="shared" si="22"/>
        <v>86</v>
      </c>
      <c r="D278" s="2">
        <f t="shared" si="23"/>
        <v>111841.36361224642</v>
      </c>
      <c r="E278" s="39">
        <f>_xlfn.IFNA(PPMT('Property Inputs'!$D$42/12,1,C278,D278),"")</f>
        <v>-1057.9258221408181</v>
      </c>
      <c r="F278" s="2">
        <f t="shared" si="20"/>
        <v>110783.4377901056</v>
      </c>
      <c r="G278" s="36">
        <f t="shared" si="24"/>
        <v>2047</v>
      </c>
    </row>
    <row r="279" spans="2:7" x14ac:dyDescent="0.5">
      <c r="B279" s="32">
        <f t="shared" si="21"/>
        <v>54057</v>
      </c>
      <c r="C279" s="36">
        <f t="shared" si="22"/>
        <v>85</v>
      </c>
      <c r="D279" s="2">
        <f t="shared" si="23"/>
        <v>110783.4377901056</v>
      </c>
      <c r="E279" s="39">
        <f>_xlfn.IFNA(PPMT('Property Inputs'!$D$42/12,1,C279,D279),"")</f>
        <v>-1062.9068895533978</v>
      </c>
      <c r="F279" s="2">
        <f t="shared" si="20"/>
        <v>109720.5309005522</v>
      </c>
      <c r="G279" s="36">
        <f t="shared" si="24"/>
        <v>2047</v>
      </c>
    </row>
    <row r="280" spans="2:7" x14ac:dyDescent="0.5">
      <c r="B280" s="32">
        <f t="shared" si="21"/>
        <v>54088</v>
      </c>
      <c r="C280" s="36">
        <f t="shared" si="22"/>
        <v>84</v>
      </c>
      <c r="D280" s="2">
        <f t="shared" si="23"/>
        <v>109720.5309005522</v>
      </c>
      <c r="E280" s="39">
        <f>_xlfn.IFNA(PPMT('Property Inputs'!$D$42/12,1,C280,D280),"")</f>
        <v>-1067.9114094917115</v>
      </c>
      <c r="F280" s="2">
        <f t="shared" si="20"/>
        <v>108652.61949106048</v>
      </c>
      <c r="G280" s="36">
        <f t="shared" si="24"/>
        <v>2048</v>
      </c>
    </row>
    <row r="281" spans="2:7" x14ac:dyDescent="0.5">
      <c r="B281" s="32">
        <f t="shared" si="21"/>
        <v>54117</v>
      </c>
      <c r="C281" s="36">
        <f t="shared" si="22"/>
        <v>83</v>
      </c>
      <c r="D281" s="2">
        <f t="shared" si="23"/>
        <v>108652.61949106048</v>
      </c>
      <c r="E281" s="39">
        <f>_xlfn.IFNA(PPMT('Property Inputs'!$D$42/12,1,C281,D281),"")</f>
        <v>-1072.9394923780685</v>
      </c>
      <c r="F281" s="2">
        <f t="shared" si="20"/>
        <v>107579.67999868242</v>
      </c>
      <c r="G281" s="36">
        <f t="shared" si="24"/>
        <v>2048</v>
      </c>
    </row>
    <row r="282" spans="2:7" x14ac:dyDescent="0.5">
      <c r="B282" s="32">
        <f t="shared" si="21"/>
        <v>54148</v>
      </c>
      <c r="C282" s="36">
        <f t="shared" si="22"/>
        <v>82</v>
      </c>
      <c r="D282" s="2">
        <f t="shared" si="23"/>
        <v>107579.67999868242</v>
      </c>
      <c r="E282" s="39">
        <f>_xlfn.IFNA(PPMT('Property Inputs'!$D$42/12,1,C282,D282),"")</f>
        <v>-1077.9912491546816</v>
      </c>
      <c r="F282" s="2">
        <f t="shared" si="20"/>
        <v>106501.68874952773</v>
      </c>
      <c r="G282" s="36">
        <f t="shared" si="24"/>
        <v>2048</v>
      </c>
    </row>
    <row r="283" spans="2:7" x14ac:dyDescent="0.5">
      <c r="B283" s="32">
        <f t="shared" si="21"/>
        <v>54178</v>
      </c>
      <c r="C283" s="36">
        <f t="shared" si="22"/>
        <v>81</v>
      </c>
      <c r="D283" s="2">
        <f t="shared" si="23"/>
        <v>106501.68874952773</v>
      </c>
      <c r="E283" s="39">
        <f>_xlfn.IFNA(PPMT('Property Inputs'!$D$42/12,1,C283,D283),"")</f>
        <v>-1083.0667912861184</v>
      </c>
      <c r="F283" s="2">
        <f t="shared" si="20"/>
        <v>105418.62195824161</v>
      </c>
      <c r="G283" s="36">
        <f t="shared" si="24"/>
        <v>2048</v>
      </c>
    </row>
    <row r="284" spans="2:7" x14ac:dyDescent="0.5">
      <c r="B284" s="32">
        <f t="shared" si="21"/>
        <v>54209</v>
      </c>
      <c r="C284" s="36">
        <f t="shared" si="22"/>
        <v>80</v>
      </c>
      <c r="D284" s="2">
        <f t="shared" si="23"/>
        <v>105418.62195824161</v>
      </c>
      <c r="E284" s="39">
        <f>_xlfn.IFNA(PPMT('Property Inputs'!$D$42/12,1,C284,D284),"")</f>
        <v>-1088.1662307617573</v>
      </c>
      <c r="F284" s="2">
        <f t="shared" si="20"/>
        <v>104330.45572747986</v>
      </c>
      <c r="G284" s="36">
        <f t="shared" si="24"/>
        <v>2048</v>
      </c>
    </row>
    <row r="285" spans="2:7" x14ac:dyDescent="0.5">
      <c r="B285" s="32">
        <f t="shared" si="21"/>
        <v>54239</v>
      </c>
      <c r="C285" s="36">
        <f t="shared" si="22"/>
        <v>79</v>
      </c>
      <c r="D285" s="2">
        <f t="shared" si="23"/>
        <v>104330.45572747986</v>
      </c>
      <c r="E285" s="39">
        <f>_xlfn.IFNA(PPMT('Property Inputs'!$D$42/12,1,C285,D285),"")</f>
        <v>-1093.2896800982605</v>
      </c>
      <c r="F285" s="2">
        <f t="shared" si="20"/>
        <v>103237.1660473816</v>
      </c>
      <c r="G285" s="36">
        <f t="shared" si="24"/>
        <v>2048</v>
      </c>
    </row>
    <row r="286" spans="2:7" x14ac:dyDescent="0.5">
      <c r="B286" s="32">
        <f t="shared" si="21"/>
        <v>54270</v>
      </c>
      <c r="C286" s="36">
        <f t="shared" si="22"/>
        <v>78</v>
      </c>
      <c r="D286" s="2">
        <f t="shared" si="23"/>
        <v>103237.1660473816</v>
      </c>
      <c r="E286" s="39">
        <f>_xlfn.IFNA(PPMT('Property Inputs'!$D$42/12,1,C286,D286),"")</f>
        <v>-1098.4372523420564</v>
      </c>
      <c r="F286" s="2">
        <f t="shared" si="20"/>
        <v>102138.72879503954</v>
      </c>
      <c r="G286" s="36">
        <f t="shared" si="24"/>
        <v>2048</v>
      </c>
    </row>
    <row r="287" spans="2:7" x14ac:dyDescent="0.5">
      <c r="B287" s="32">
        <f t="shared" si="21"/>
        <v>54301</v>
      </c>
      <c r="C287" s="36">
        <f t="shared" si="22"/>
        <v>77</v>
      </c>
      <c r="D287" s="2">
        <f t="shared" si="23"/>
        <v>102138.72879503954</v>
      </c>
      <c r="E287" s="39">
        <f>_xlfn.IFNA(PPMT('Property Inputs'!$D$42/12,1,C287,D287),"")</f>
        <v>-1103.6090610718336</v>
      </c>
      <c r="F287" s="2">
        <f t="shared" si="20"/>
        <v>101035.1197339677</v>
      </c>
      <c r="G287" s="36">
        <f t="shared" si="24"/>
        <v>2048</v>
      </c>
    </row>
    <row r="288" spans="2:7" x14ac:dyDescent="0.5">
      <c r="B288" s="32">
        <f t="shared" si="21"/>
        <v>54331</v>
      </c>
      <c r="C288" s="36">
        <f t="shared" si="22"/>
        <v>76</v>
      </c>
      <c r="D288" s="2">
        <f t="shared" si="23"/>
        <v>101035.1197339677</v>
      </c>
      <c r="E288" s="39">
        <f>_xlfn.IFNA(PPMT('Property Inputs'!$D$42/12,1,C288,D288),"")</f>
        <v>-1108.8052204010467</v>
      </c>
      <c r="F288" s="2">
        <f t="shared" si="20"/>
        <v>99926.314513566656</v>
      </c>
      <c r="G288" s="36">
        <f t="shared" si="24"/>
        <v>2048</v>
      </c>
    </row>
    <row r="289" spans="2:7" x14ac:dyDescent="0.5">
      <c r="B289" s="32">
        <f t="shared" si="21"/>
        <v>54362</v>
      </c>
      <c r="C289" s="36">
        <f t="shared" si="22"/>
        <v>75</v>
      </c>
      <c r="D289" s="2">
        <f t="shared" si="23"/>
        <v>99926.314513566656</v>
      </c>
      <c r="E289" s="39">
        <f>_xlfn.IFNA(PPMT('Property Inputs'!$D$42/12,1,C289,D289),"")</f>
        <v>-1114.0258449804351</v>
      </c>
      <c r="F289" s="2">
        <f t="shared" si="20"/>
        <v>98812.288668586218</v>
      </c>
      <c r="G289" s="36">
        <f t="shared" si="24"/>
        <v>2048</v>
      </c>
    </row>
    <row r="290" spans="2:7" x14ac:dyDescent="0.5">
      <c r="B290" s="32">
        <f t="shared" si="21"/>
        <v>54392</v>
      </c>
      <c r="C290" s="36">
        <f t="shared" si="22"/>
        <v>74</v>
      </c>
      <c r="D290" s="2">
        <f t="shared" si="23"/>
        <v>98812.288668586218</v>
      </c>
      <c r="E290" s="39">
        <f>_xlfn.IFNA(PPMT('Property Inputs'!$D$42/12,1,C290,D290),"")</f>
        <v>-1119.2710500005512</v>
      </c>
      <c r="F290" s="2">
        <f t="shared" si="20"/>
        <v>97693.017618585669</v>
      </c>
      <c r="G290" s="36">
        <f t="shared" si="24"/>
        <v>2048</v>
      </c>
    </row>
    <row r="291" spans="2:7" x14ac:dyDescent="0.5">
      <c r="B291" s="32">
        <f t="shared" si="21"/>
        <v>54423</v>
      </c>
      <c r="C291" s="36">
        <f t="shared" si="22"/>
        <v>73</v>
      </c>
      <c r="D291" s="2">
        <f t="shared" si="23"/>
        <v>97693.017618585669</v>
      </c>
      <c r="E291" s="39">
        <f>_xlfn.IFNA(PPMT('Property Inputs'!$D$42/12,1,C291,D291),"")</f>
        <v>-1124.5409511943039</v>
      </c>
      <c r="F291" s="2">
        <f t="shared" si="20"/>
        <v>96568.476667391369</v>
      </c>
      <c r="G291" s="36">
        <f t="shared" si="24"/>
        <v>2048</v>
      </c>
    </row>
    <row r="292" spans="2:7" x14ac:dyDescent="0.5">
      <c r="B292" s="32">
        <f t="shared" si="21"/>
        <v>54454</v>
      </c>
      <c r="C292" s="36">
        <f t="shared" si="22"/>
        <v>72</v>
      </c>
      <c r="D292" s="2">
        <f t="shared" si="23"/>
        <v>96568.476667391369</v>
      </c>
      <c r="E292" s="39">
        <f>_xlfn.IFNA(PPMT('Property Inputs'!$D$42/12,1,C292,D292),"")</f>
        <v>-1129.8356648395102</v>
      </c>
      <c r="F292" s="2">
        <f t="shared" si="20"/>
        <v>95438.641002551856</v>
      </c>
      <c r="G292" s="36">
        <f t="shared" si="24"/>
        <v>2049</v>
      </c>
    </row>
    <row r="293" spans="2:7" x14ac:dyDescent="0.5">
      <c r="B293" s="32">
        <f t="shared" si="21"/>
        <v>54482</v>
      </c>
      <c r="C293" s="36">
        <f t="shared" si="22"/>
        <v>71</v>
      </c>
      <c r="D293" s="2">
        <f t="shared" si="23"/>
        <v>95438.641002551856</v>
      </c>
      <c r="E293" s="39">
        <f>_xlfn.IFNA(PPMT('Property Inputs'!$D$42/12,1,C293,D293),"")</f>
        <v>-1135.1553077614631</v>
      </c>
      <c r="F293" s="2">
        <f t="shared" si="20"/>
        <v>94303.48569479039</v>
      </c>
      <c r="G293" s="36">
        <f t="shared" si="24"/>
        <v>2049</v>
      </c>
    </row>
    <row r="294" spans="2:7" x14ac:dyDescent="0.5">
      <c r="B294" s="32">
        <f t="shared" si="21"/>
        <v>54513</v>
      </c>
      <c r="C294" s="36">
        <f t="shared" si="22"/>
        <v>70</v>
      </c>
      <c r="D294" s="2">
        <f t="shared" si="23"/>
        <v>94303.48569479039</v>
      </c>
      <c r="E294" s="39">
        <f>_xlfn.IFNA(PPMT('Property Inputs'!$D$42/12,1,C294,D294),"")</f>
        <v>-1140.4999973355064</v>
      </c>
      <c r="F294" s="2">
        <f t="shared" si="20"/>
        <v>93162.985697454889</v>
      </c>
      <c r="G294" s="36">
        <f t="shared" si="24"/>
        <v>2049</v>
      </c>
    </row>
    <row r="295" spans="2:7" x14ac:dyDescent="0.5">
      <c r="B295" s="32">
        <f t="shared" si="21"/>
        <v>54543</v>
      </c>
      <c r="C295" s="36">
        <f t="shared" si="22"/>
        <v>69</v>
      </c>
      <c r="D295" s="2">
        <f t="shared" si="23"/>
        <v>93162.985697454889</v>
      </c>
      <c r="E295" s="39">
        <f>_xlfn.IFNA(PPMT('Property Inputs'!$D$42/12,1,C295,D295),"")</f>
        <v>-1145.8698514896282</v>
      </c>
      <c r="F295" s="2">
        <f t="shared" si="20"/>
        <v>92017.115845965265</v>
      </c>
      <c r="G295" s="36">
        <f t="shared" si="24"/>
        <v>2049</v>
      </c>
    </row>
    <row r="296" spans="2:7" x14ac:dyDescent="0.5">
      <c r="B296" s="32">
        <f t="shared" si="21"/>
        <v>54574</v>
      </c>
      <c r="C296" s="36">
        <f t="shared" si="22"/>
        <v>68</v>
      </c>
      <c r="D296" s="2">
        <f t="shared" si="23"/>
        <v>92017.115845965265</v>
      </c>
      <c r="E296" s="39">
        <f>_xlfn.IFNA(PPMT('Property Inputs'!$D$42/12,1,C296,D296),"")</f>
        <v>-1151.2649887070584</v>
      </c>
      <c r="F296" s="2">
        <f t="shared" si="20"/>
        <v>90865.850857258207</v>
      </c>
      <c r="G296" s="36">
        <f t="shared" si="24"/>
        <v>2049</v>
      </c>
    </row>
    <row r="297" spans="2:7" x14ac:dyDescent="0.5">
      <c r="B297" s="32">
        <f t="shared" si="21"/>
        <v>54604</v>
      </c>
      <c r="C297" s="36">
        <f t="shared" si="22"/>
        <v>67</v>
      </c>
      <c r="D297" s="2">
        <f t="shared" si="23"/>
        <v>90865.850857258207</v>
      </c>
      <c r="E297" s="39">
        <f>_xlfn.IFNA(PPMT('Property Inputs'!$D$42/12,1,C297,D297),"")</f>
        <v>-1156.6855280288873</v>
      </c>
      <c r="F297" s="2">
        <f t="shared" si="20"/>
        <v>89709.165329229319</v>
      </c>
      <c r="G297" s="36">
        <f t="shared" si="24"/>
        <v>2049</v>
      </c>
    </row>
    <row r="298" spans="2:7" x14ac:dyDescent="0.5">
      <c r="B298" s="32">
        <f t="shared" si="21"/>
        <v>54635</v>
      </c>
      <c r="C298" s="36">
        <f t="shared" si="22"/>
        <v>66</v>
      </c>
      <c r="D298" s="2">
        <f t="shared" si="23"/>
        <v>89709.165329229319</v>
      </c>
      <c r="E298" s="39">
        <f>_xlfn.IFNA(PPMT('Property Inputs'!$D$42/12,1,C298,D298),"")</f>
        <v>-1162.13158905669</v>
      </c>
      <c r="F298" s="2">
        <f t="shared" si="20"/>
        <v>88547.033740172628</v>
      </c>
      <c r="G298" s="36">
        <f t="shared" si="24"/>
        <v>2049</v>
      </c>
    </row>
    <row r="299" spans="2:7" x14ac:dyDescent="0.5">
      <c r="B299" s="32">
        <f t="shared" si="21"/>
        <v>54666</v>
      </c>
      <c r="C299" s="36">
        <f t="shared" si="22"/>
        <v>65</v>
      </c>
      <c r="D299" s="2">
        <f t="shared" si="23"/>
        <v>88547.033740172628</v>
      </c>
      <c r="E299" s="39">
        <f>_xlfn.IFNA(PPMT('Property Inputs'!$D$42/12,1,C299,D299),"")</f>
        <v>-1167.6032919551653</v>
      </c>
      <c r="F299" s="2">
        <f t="shared" si="20"/>
        <v>87379.430448217463</v>
      </c>
      <c r="G299" s="36">
        <f t="shared" si="24"/>
        <v>2049</v>
      </c>
    </row>
    <row r="300" spans="2:7" x14ac:dyDescent="0.5">
      <c r="B300" s="32">
        <f t="shared" si="21"/>
        <v>54696</v>
      </c>
      <c r="C300" s="36">
        <f t="shared" si="22"/>
        <v>64</v>
      </c>
      <c r="D300" s="2">
        <f t="shared" si="23"/>
        <v>87379.430448217463</v>
      </c>
      <c r="E300" s="39">
        <f>_xlfn.IFNA(PPMT('Property Inputs'!$D$42/12,1,C300,D300),"")</f>
        <v>-1173.1007574547878</v>
      </c>
      <c r="F300" s="2">
        <f t="shared" si="20"/>
        <v>86206.329690762679</v>
      </c>
      <c r="G300" s="36">
        <f t="shared" si="24"/>
        <v>2049</v>
      </c>
    </row>
    <row r="301" spans="2:7" x14ac:dyDescent="0.5">
      <c r="B301" s="32">
        <f t="shared" si="21"/>
        <v>54727</v>
      </c>
      <c r="C301" s="36">
        <f t="shared" si="22"/>
        <v>63</v>
      </c>
      <c r="D301" s="2">
        <f t="shared" si="23"/>
        <v>86206.329690762679</v>
      </c>
      <c r="E301" s="39">
        <f>_xlfn.IFNA(PPMT('Property Inputs'!$D$42/12,1,C301,D301),"")</f>
        <v>-1178.6241068544707</v>
      </c>
      <c r="F301" s="2">
        <f t="shared" si="20"/>
        <v>85027.705583908202</v>
      </c>
      <c r="G301" s="36">
        <f t="shared" si="24"/>
        <v>2049</v>
      </c>
    </row>
    <row r="302" spans="2:7" x14ac:dyDescent="0.5">
      <c r="B302" s="32">
        <f t="shared" si="21"/>
        <v>54757</v>
      </c>
      <c r="C302" s="36">
        <f t="shared" si="22"/>
        <v>62</v>
      </c>
      <c r="D302" s="2">
        <f t="shared" si="23"/>
        <v>85027.705583908202</v>
      </c>
      <c r="E302" s="39">
        <f>_xlfn.IFNA(PPMT('Property Inputs'!$D$42/12,1,C302,D302),"")</f>
        <v>-1184.1734620242437</v>
      </c>
      <c r="F302" s="2">
        <f t="shared" si="20"/>
        <v>83843.532121883953</v>
      </c>
      <c r="G302" s="36">
        <f t="shared" si="24"/>
        <v>2049</v>
      </c>
    </row>
    <row r="303" spans="2:7" x14ac:dyDescent="0.5">
      <c r="B303" s="32">
        <f t="shared" si="21"/>
        <v>54788</v>
      </c>
      <c r="C303" s="36">
        <f t="shared" si="22"/>
        <v>61</v>
      </c>
      <c r="D303" s="2">
        <f t="shared" si="23"/>
        <v>83843.532121883953</v>
      </c>
      <c r="E303" s="39">
        <f>_xlfn.IFNA(PPMT('Property Inputs'!$D$42/12,1,C303,D303),"")</f>
        <v>-1189.7489454079412</v>
      </c>
      <c r="F303" s="2">
        <f t="shared" si="20"/>
        <v>82653.783176476005</v>
      </c>
      <c r="G303" s="36">
        <f t="shared" si="24"/>
        <v>2049</v>
      </c>
    </row>
    <row r="304" spans="2:7" x14ac:dyDescent="0.5">
      <c r="B304" s="32">
        <f t="shared" si="21"/>
        <v>54819</v>
      </c>
      <c r="C304" s="36">
        <f t="shared" si="22"/>
        <v>60</v>
      </c>
      <c r="D304" s="2">
        <f t="shared" si="23"/>
        <v>82653.783176476005</v>
      </c>
      <c r="E304" s="39">
        <f>_xlfn.IFNA(PPMT('Property Inputs'!$D$42/12,1,C304,D304),"")</f>
        <v>-1195.3506800259036</v>
      </c>
      <c r="F304" s="2">
        <f t="shared" si="20"/>
        <v>81458.432496450099</v>
      </c>
      <c r="G304" s="36">
        <f t="shared" si="24"/>
        <v>2050</v>
      </c>
    </row>
    <row r="305" spans="2:7" x14ac:dyDescent="0.5">
      <c r="B305" s="32">
        <f t="shared" si="21"/>
        <v>54847</v>
      </c>
      <c r="C305" s="36">
        <f t="shared" si="22"/>
        <v>59</v>
      </c>
      <c r="D305" s="2">
        <f t="shared" si="23"/>
        <v>81458.432496450099</v>
      </c>
      <c r="E305" s="39">
        <f>_xlfn.IFNA(PPMT('Property Inputs'!$D$42/12,1,C305,D305),"")</f>
        <v>-1200.9787894776921</v>
      </c>
      <c r="F305" s="2">
        <f t="shared" si="20"/>
        <v>80257.453706972403</v>
      </c>
      <c r="G305" s="36">
        <f t="shared" si="24"/>
        <v>2050</v>
      </c>
    </row>
    <row r="306" spans="2:7" x14ac:dyDescent="0.5">
      <c r="B306" s="32">
        <f t="shared" si="21"/>
        <v>54878</v>
      </c>
      <c r="C306" s="36">
        <f t="shared" si="22"/>
        <v>58</v>
      </c>
      <c r="D306" s="2">
        <f t="shared" si="23"/>
        <v>80257.453706972403</v>
      </c>
      <c r="E306" s="39">
        <f>_xlfn.IFNA(PPMT('Property Inputs'!$D$42/12,1,C306,D306),"")</f>
        <v>-1206.6333979448161</v>
      </c>
      <c r="F306" s="2">
        <f t="shared" si="20"/>
        <v>79050.820309027593</v>
      </c>
      <c r="G306" s="36">
        <f t="shared" si="24"/>
        <v>2050</v>
      </c>
    </row>
    <row r="307" spans="2:7" x14ac:dyDescent="0.5">
      <c r="B307" s="32">
        <f t="shared" si="21"/>
        <v>54908</v>
      </c>
      <c r="C307" s="36">
        <f t="shared" si="22"/>
        <v>57</v>
      </c>
      <c r="D307" s="2">
        <f t="shared" si="23"/>
        <v>79050.820309027593</v>
      </c>
      <c r="E307" s="39">
        <f>_xlfn.IFNA(PPMT('Property Inputs'!$D$42/12,1,C307,D307),"")</f>
        <v>-1212.314630193473</v>
      </c>
      <c r="F307" s="2">
        <f t="shared" si="20"/>
        <v>77838.505678834117</v>
      </c>
      <c r="G307" s="36">
        <f t="shared" si="24"/>
        <v>2050</v>
      </c>
    </row>
    <row r="308" spans="2:7" x14ac:dyDescent="0.5">
      <c r="B308" s="32">
        <f t="shared" si="21"/>
        <v>54939</v>
      </c>
      <c r="C308" s="36">
        <f t="shared" si="22"/>
        <v>56</v>
      </c>
      <c r="D308" s="2">
        <f t="shared" si="23"/>
        <v>77838.505678834117</v>
      </c>
      <c r="E308" s="39">
        <f>_xlfn.IFNA(PPMT('Property Inputs'!$D$42/12,1,C308,D308),"")</f>
        <v>-1218.0226115773005</v>
      </c>
      <c r="F308" s="2">
        <f t="shared" si="20"/>
        <v>76620.483067256821</v>
      </c>
      <c r="G308" s="36">
        <f t="shared" si="24"/>
        <v>2050</v>
      </c>
    </row>
    <row r="309" spans="2:7" x14ac:dyDescent="0.5">
      <c r="B309" s="32">
        <f t="shared" si="21"/>
        <v>54969</v>
      </c>
      <c r="C309" s="36">
        <f t="shared" si="22"/>
        <v>55</v>
      </c>
      <c r="D309" s="2">
        <f t="shared" si="23"/>
        <v>76620.483067256821</v>
      </c>
      <c r="E309" s="39">
        <f>_xlfn.IFNA(PPMT('Property Inputs'!$D$42/12,1,C309,D309),"")</f>
        <v>-1223.7574680401437</v>
      </c>
      <c r="F309" s="2">
        <f t="shared" si="20"/>
        <v>75396.725599216676</v>
      </c>
      <c r="G309" s="36">
        <f t="shared" si="24"/>
        <v>2050</v>
      </c>
    </row>
    <row r="310" spans="2:7" x14ac:dyDescent="0.5">
      <c r="B310" s="32">
        <f t="shared" si="21"/>
        <v>55000</v>
      </c>
      <c r="C310" s="36">
        <f t="shared" si="22"/>
        <v>54</v>
      </c>
      <c r="D310" s="2">
        <f t="shared" si="23"/>
        <v>75396.725599216676</v>
      </c>
      <c r="E310" s="39">
        <f>_xlfn.IFNA(PPMT('Property Inputs'!$D$42/12,1,C310,D310),"")</f>
        <v>-1229.5193261188329</v>
      </c>
      <c r="F310" s="2">
        <f t="shared" si="20"/>
        <v>74167.206273097836</v>
      </c>
      <c r="G310" s="36">
        <f t="shared" si="24"/>
        <v>2050</v>
      </c>
    </row>
    <row r="311" spans="2:7" x14ac:dyDescent="0.5">
      <c r="B311" s="32">
        <f t="shared" si="21"/>
        <v>55031</v>
      </c>
      <c r="C311" s="36">
        <f t="shared" si="22"/>
        <v>53</v>
      </c>
      <c r="D311" s="2">
        <f t="shared" si="23"/>
        <v>74167.206273097836</v>
      </c>
      <c r="E311" s="39">
        <f>_xlfn.IFNA(PPMT('Property Inputs'!$D$42/12,1,C311,D311),"")</f>
        <v>-1235.3083129459753</v>
      </c>
      <c r="F311" s="2">
        <f t="shared" si="20"/>
        <v>72931.897960151866</v>
      </c>
      <c r="G311" s="36">
        <f t="shared" si="24"/>
        <v>2050</v>
      </c>
    </row>
    <row r="312" spans="2:7" x14ac:dyDescent="0.5">
      <c r="B312" s="32">
        <f t="shared" si="21"/>
        <v>55061</v>
      </c>
      <c r="C312" s="36">
        <f t="shared" si="22"/>
        <v>52</v>
      </c>
      <c r="D312" s="2">
        <f t="shared" si="23"/>
        <v>72931.897960151866</v>
      </c>
      <c r="E312" s="39">
        <f>_xlfn.IFNA(PPMT('Property Inputs'!$D$42/12,1,C312,D312),"")</f>
        <v>-1241.1245562527629</v>
      </c>
      <c r="F312" s="2">
        <f t="shared" si="20"/>
        <v>71690.773403899104</v>
      </c>
      <c r="G312" s="36">
        <f t="shared" si="24"/>
        <v>2050</v>
      </c>
    </row>
    <row r="313" spans="2:7" x14ac:dyDescent="0.5">
      <c r="B313" s="32">
        <f t="shared" si="21"/>
        <v>55092</v>
      </c>
      <c r="C313" s="36">
        <f t="shared" si="22"/>
        <v>51</v>
      </c>
      <c r="D313" s="2">
        <f t="shared" si="23"/>
        <v>71690.773403899104</v>
      </c>
      <c r="E313" s="39">
        <f>_xlfn.IFNA(PPMT('Property Inputs'!$D$42/12,1,C313,D313),"")</f>
        <v>-1246.968184371786</v>
      </c>
      <c r="F313" s="2">
        <f t="shared" si="20"/>
        <v>70443.805219527319</v>
      </c>
      <c r="G313" s="36">
        <f t="shared" si="24"/>
        <v>2050</v>
      </c>
    </row>
    <row r="314" spans="2:7" x14ac:dyDescent="0.5">
      <c r="B314" s="32">
        <f t="shared" si="21"/>
        <v>55122</v>
      </c>
      <c r="C314" s="36">
        <f t="shared" si="22"/>
        <v>50</v>
      </c>
      <c r="D314" s="2">
        <f t="shared" si="23"/>
        <v>70443.805219527319</v>
      </c>
      <c r="E314" s="39">
        <f>_xlfn.IFNA(PPMT('Property Inputs'!$D$42/12,1,C314,D314),"")</f>
        <v>-1252.8393262398697</v>
      </c>
      <c r="F314" s="2">
        <f t="shared" si="20"/>
        <v>69190.965893287444</v>
      </c>
      <c r="G314" s="36">
        <f t="shared" si="24"/>
        <v>2050</v>
      </c>
    </row>
    <row r="315" spans="2:7" x14ac:dyDescent="0.5">
      <c r="B315" s="32">
        <f t="shared" si="21"/>
        <v>55153</v>
      </c>
      <c r="C315" s="36">
        <f t="shared" si="22"/>
        <v>49</v>
      </c>
      <c r="D315" s="2">
        <f t="shared" si="23"/>
        <v>69190.965893287444</v>
      </c>
      <c r="E315" s="39">
        <f>_xlfn.IFNA(PPMT('Property Inputs'!$D$42/12,1,C315,D315),"")</f>
        <v>-1258.7381114009161</v>
      </c>
      <c r="F315" s="2">
        <f t="shared" si="20"/>
        <v>67932.227781886526</v>
      </c>
      <c r="G315" s="36">
        <f t="shared" si="24"/>
        <v>2050</v>
      </c>
    </row>
    <row r="316" spans="2:7" x14ac:dyDescent="0.5">
      <c r="B316" s="32">
        <f t="shared" si="21"/>
        <v>55184</v>
      </c>
      <c r="C316" s="36">
        <f t="shared" si="22"/>
        <v>48</v>
      </c>
      <c r="D316" s="2">
        <f t="shared" si="23"/>
        <v>67932.227781886526</v>
      </c>
      <c r="E316" s="39">
        <f>_xlfn.IFNA(PPMT('Property Inputs'!$D$42/12,1,C316,D316),"")</f>
        <v>-1264.664670008762</v>
      </c>
      <c r="F316" s="2">
        <f t="shared" si="20"/>
        <v>66667.563111877767</v>
      </c>
      <c r="G316" s="36">
        <f t="shared" si="24"/>
        <v>2051</v>
      </c>
    </row>
    <row r="317" spans="2:7" x14ac:dyDescent="0.5">
      <c r="B317" s="32">
        <f t="shared" si="21"/>
        <v>55212</v>
      </c>
      <c r="C317" s="36">
        <f t="shared" si="22"/>
        <v>47</v>
      </c>
      <c r="D317" s="2">
        <f t="shared" si="23"/>
        <v>66667.563111877767</v>
      </c>
      <c r="E317" s="39">
        <f>_xlfn.IFNA(PPMT('Property Inputs'!$D$42/12,1,C317,D317),"")</f>
        <v>-1270.6191328300531</v>
      </c>
      <c r="F317" s="2">
        <f t="shared" si="20"/>
        <v>65396.943979047712</v>
      </c>
      <c r="G317" s="36">
        <f t="shared" si="24"/>
        <v>2051</v>
      </c>
    </row>
    <row r="318" spans="2:7" x14ac:dyDescent="0.5">
      <c r="B318" s="32">
        <f t="shared" si="21"/>
        <v>55243</v>
      </c>
      <c r="C318" s="36">
        <f t="shared" si="22"/>
        <v>46</v>
      </c>
      <c r="D318" s="2">
        <f t="shared" si="23"/>
        <v>65396.943979047712</v>
      </c>
      <c r="E318" s="39">
        <f>_xlfn.IFNA(PPMT('Property Inputs'!$D$42/12,1,C318,D318),"")</f>
        <v>-1276.6016312471284</v>
      </c>
      <c r="F318" s="2">
        <f t="shared" si="20"/>
        <v>64120.342347800586</v>
      </c>
      <c r="G318" s="36">
        <f t="shared" si="24"/>
        <v>2051</v>
      </c>
    </row>
    <row r="319" spans="2:7" x14ac:dyDescent="0.5">
      <c r="B319" s="32">
        <f t="shared" si="21"/>
        <v>55273</v>
      </c>
      <c r="C319" s="36">
        <f t="shared" si="22"/>
        <v>45</v>
      </c>
      <c r="D319" s="2">
        <f t="shared" si="23"/>
        <v>64120.342347800586</v>
      </c>
      <c r="E319" s="39">
        <f>_xlfn.IFNA(PPMT('Property Inputs'!$D$42/12,1,C319,D319),"")</f>
        <v>-1282.6122972609166</v>
      </c>
      <c r="F319" s="2">
        <f t="shared" si="20"/>
        <v>62837.730050539671</v>
      </c>
      <c r="G319" s="36">
        <f t="shared" si="24"/>
        <v>2051</v>
      </c>
    </row>
    <row r="320" spans="2:7" x14ac:dyDescent="0.5">
      <c r="B320" s="32">
        <f t="shared" si="21"/>
        <v>55304</v>
      </c>
      <c r="C320" s="36">
        <f t="shared" si="22"/>
        <v>44</v>
      </c>
      <c r="D320" s="2">
        <f t="shared" si="23"/>
        <v>62837.730050539671</v>
      </c>
      <c r="E320" s="39">
        <f>_xlfn.IFNA(PPMT('Property Inputs'!$D$42/12,1,C320,D320),"")</f>
        <v>-1288.6512634938535</v>
      </c>
      <c r="F320" s="2">
        <f t="shared" si="20"/>
        <v>61549.078787045815</v>
      </c>
      <c r="G320" s="36">
        <f t="shared" si="24"/>
        <v>2051</v>
      </c>
    </row>
    <row r="321" spans="2:7" x14ac:dyDescent="0.5">
      <c r="B321" s="32">
        <f t="shared" si="21"/>
        <v>55334</v>
      </c>
      <c r="C321" s="36">
        <f t="shared" si="22"/>
        <v>43</v>
      </c>
      <c r="D321" s="2">
        <f t="shared" si="23"/>
        <v>61549.078787045815</v>
      </c>
      <c r="E321" s="39">
        <f>_xlfn.IFNA(PPMT('Property Inputs'!$D$42/12,1,C321,D321),"")</f>
        <v>-1294.7186631928037</v>
      </c>
      <c r="F321" s="2">
        <f t="shared" si="20"/>
        <v>60254.36012385301</v>
      </c>
      <c r="G321" s="36">
        <f t="shared" si="24"/>
        <v>2051</v>
      </c>
    </row>
    <row r="322" spans="2:7" x14ac:dyDescent="0.5">
      <c r="B322" s="32">
        <f t="shared" si="21"/>
        <v>55365</v>
      </c>
      <c r="C322" s="36">
        <f t="shared" si="22"/>
        <v>42</v>
      </c>
      <c r="D322" s="2">
        <f t="shared" si="23"/>
        <v>60254.36012385301</v>
      </c>
      <c r="E322" s="39">
        <f>_xlfn.IFNA(PPMT('Property Inputs'!$D$42/12,1,C322,D322),"")</f>
        <v>-1300.8146302320031</v>
      </c>
      <c r="F322" s="2">
        <f t="shared" si="20"/>
        <v>58953.545493621008</v>
      </c>
      <c r="G322" s="36">
        <f t="shared" si="24"/>
        <v>2051</v>
      </c>
    </row>
    <row r="323" spans="2:7" x14ac:dyDescent="0.5">
      <c r="B323" s="32">
        <f t="shared" si="21"/>
        <v>55396</v>
      </c>
      <c r="C323" s="36">
        <f t="shared" si="22"/>
        <v>41</v>
      </c>
      <c r="D323" s="2">
        <f t="shared" si="23"/>
        <v>58953.545493621008</v>
      </c>
      <c r="E323" s="39">
        <f>_xlfn.IFNA(PPMT('Property Inputs'!$D$42/12,1,C323,D323),"")</f>
        <v>-1306.9392991160121</v>
      </c>
      <c r="F323" s="2">
        <f t="shared" si="20"/>
        <v>57646.606194504995</v>
      </c>
      <c r="G323" s="36">
        <f t="shared" si="24"/>
        <v>2051</v>
      </c>
    </row>
    <row r="324" spans="2:7" x14ac:dyDescent="0.5">
      <c r="B324" s="32">
        <f t="shared" si="21"/>
        <v>55426</v>
      </c>
      <c r="C324" s="36">
        <f t="shared" si="22"/>
        <v>40</v>
      </c>
      <c r="D324" s="2">
        <f t="shared" si="23"/>
        <v>57646.606194504995</v>
      </c>
      <c r="E324" s="39">
        <f>_xlfn.IFNA(PPMT('Property Inputs'!$D$42/12,1,C324,D324),"")</f>
        <v>-1313.0928049826832</v>
      </c>
      <c r="F324" s="2">
        <f t="shared" ref="F324:F364" si="25">D324+E324</f>
        <v>56333.513389522312</v>
      </c>
      <c r="G324" s="36">
        <f t="shared" si="24"/>
        <v>2051</v>
      </c>
    </row>
    <row r="325" spans="2:7" x14ac:dyDescent="0.5">
      <c r="B325" s="32">
        <f t="shared" ref="B325:B364" si="26">EOMONTH(B324,1)</f>
        <v>55457</v>
      </c>
      <c r="C325" s="36">
        <f t="shared" ref="C325:C364" si="27">IF(F324="","",C324-1)</f>
        <v>39</v>
      </c>
      <c r="D325" s="2">
        <f t="shared" ref="D325:D364" si="28">F324</f>
        <v>56333.513389522312</v>
      </c>
      <c r="E325" s="39">
        <f>_xlfn.IFNA(PPMT('Property Inputs'!$D$42/12,1,C325,D325),"")</f>
        <v>-1319.2752836061434</v>
      </c>
      <c r="F325" s="2">
        <f t="shared" si="25"/>
        <v>55014.238105916171</v>
      </c>
      <c r="G325" s="36">
        <f t="shared" ref="G325:G364" si="29">YEAR(B325)</f>
        <v>2051</v>
      </c>
    </row>
    <row r="326" spans="2:7" x14ac:dyDescent="0.5">
      <c r="B326" s="32">
        <f t="shared" si="26"/>
        <v>55487</v>
      </c>
      <c r="C326" s="36">
        <f t="shared" si="27"/>
        <v>38</v>
      </c>
      <c r="D326" s="2">
        <f t="shared" si="28"/>
        <v>55014.238105916171</v>
      </c>
      <c r="E326" s="39">
        <f>_xlfn.IFNA(PPMT('Property Inputs'!$D$42/12,1,C326,D326),"")</f>
        <v>-1325.4868713997889</v>
      </c>
      <c r="F326" s="2">
        <f t="shared" si="25"/>
        <v>53688.751234516385</v>
      </c>
      <c r="G326" s="36">
        <f t="shared" si="29"/>
        <v>2051</v>
      </c>
    </row>
    <row r="327" spans="2:7" x14ac:dyDescent="0.5">
      <c r="B327" s="32">
        <f t="shared" si="26"/>
        <v>55518</v>
      </c>
      <c r="C327" s="36">
        <f t="shared" si="27"/>
        <v>37</v>
      </c>
      <c r="D327" s="2">
        <f t="shared" si="28"/>
        <v>53688.751234516385</v>
      </c>
      <c r="E327" s="39">
        <f>_xlfn.IFNA(PPMT('Property Inputs'!$D$42/12,1,C327,D327),"")</f>
        <v>-1331.7277054192966</v>
      </c>
      <c r="F327" s="2">
        <f t="shared" si="25"/>
        <v>52357.023529097089</v>
      </c>
      <c r="G327" s="36">
        <f t="shared" si="29"/>
        <v>2051</v>
      </c>
    </row>
    <row r="328" spans="2:7" x14ac:dyDescent="0.5">
      <c r="B328" s="32">
        <f t="shared" si="26"/>
        <v>55549</v>
      </c>
      <c r="C328" s="36">
        <f t="shared" si="27"/>
        <v>36</v>
      </c>
      <c r="D328" s="2">
        <f t="shared" si="28"/>
        <v>52357.023529097089</v>
      </c>
      <c r="E328" s="39">
        <f>_xlfn.IFNA(PPMT('Property Inputs'!$D$42/12,1,C328,D328),"")</f>
        <v>-1337.9979233656456</v>
      </c>
      <c r="F328" s="2">
        <f t="shared" si="25"/>
        <v>51019.02560573144</v>
      </c>
      <c r="G328" s="36">
        <f t="shared" si="29"/>
        <v>2052</v>
      </c>
    </row>
    <row r="329" spans="2:7" x14ac:dyDescent="0.5">
      <c r="B329" s="32">
        <f t="shared" si="26"/>
        <v>55578</v>
      </c>
      <c r="C329" s="36">
        <f t="shared" si="27"/>
        <v>35</v>
      </c>
      <c r="D329" s="2">
        <f t="shared" si="28"/>
        <v>51019.02560573144</v>
      </c>
      <c r="E329" s="39">
        <f>_xlfn.IFNA(PPMT('Property Inputs'!$D$42/12,1,C329,D329),"")</f>
        <v>-1344.2976635881589</v>
      </c>
      <c r="F329" s="2">
        <f t="shared" si="25"/>
        <v>49674.727942143283</v>
      </c>
      <c r="G329" s="36">
        <f t="shared" si="29"/>
        <v>2052</v>
      </c>
    </row>
    <row r="330" spans="2:7" x14ac:dyDescent="0.5">
      <c r="B330" s="32">
        <f t="shared" si="26"/>
        <v>55609</v>
      </c>
      <c r="C330" s="36">
        <f t="shared" si="27"/>
        <v>34</v>
      </c>
      <c r="D330" s="2">
        <f t="shared" si="28"/>
        <v>49674.727942143283</v>
      </c>
      <c r="E330" s="39">
        <f>_xlfn.IFNA(PPMT('Property Inputs'!$D$42/12,1,C330,D330),"")</f>
        <v>-1350.6270650875531</v>
      </c>
      <c r="F330" s="2">
        <f t="shared" si="25"/>
        <v>48324.100877055731</v>
      </c>
      <c r="G330" s="36">
        <f t="shared" si="29"/>
        <v>2052</v>
      </c>
    </row>
    <row r="331" spans="2:7" x14ac:dyDescent="0.5">
      <c r="B331" s="32">
        <f t="shared" si="26"/>
        <v>55639</v>
      </c>
      <c r="C331" s="36">
        <f t="shared" si="27"/>
        <v>33</v>
      </c>
      <c r="D331" s="2">
        <f t="shared" si="28"/>
        <v>48324.100877055731</v>
      </c>
      <c r="E331" s="39">
        <f>_xlfn.IFNA(PPMT('Property Inputs'!$D$42/12,1,C331,D331),"")</f>
        <v>-1356.9862675190072</v>
      </c>
      <c r="F331" s="2">
        <f t="shared" si="25"/>
        <v>46967.114609536722</v>
      </c>
      <c r="G331" s="36">
        <f t="shared" si="29"/>
        <v>2052</v>
      </c>
    </row>
    <row r="332" spans="2:7" x14ac:dyDescent="0.5">
      <c r="B332" s="32">
        <f t="shared" si="26"/>
        <v>55670</v>
      </c>
      <c r="C332" s="36">
        <f t="shared" si="27"/>
        <v>32</v>
      </c>
      <c r="D332" s="2">
        <f t="shared" si="28"/>
        <v>46967.114609536722</v>
      </c>
      <c r="E332" s="39">
        <f>_xlfn.IFNA(PPMT('Property Inputs'!$D$42/12,1,C332,D332),"")</f>
        <v>-1363.3754111952426</v>
      </c>
      <c r="F332" s="2">
        <f t="shared" si="25"/>
        <v>45603.739198341478</v>
      </c>
      <c r="G332" s="36">
        <f t="shared" si="29"/>
        <v>2052</v>
      </c>
    </row>
    <row r="333" spans="2:7" x14ac:dyDescent="0.5">
      <c r="B333" s="32">
        <f t="shared" si="26"/>
        <v>55700</v>
      </c>
      <c r="C333" s="36">
        <f t="shared" si="27"/>
        <v>31</v>
      </c>
      <c r="D333" s="2">
        <f t="shared" si="28"/>
        <v>45603.739198341478</v>
      </c>
      <c r="E333" s="39">
        <f>_xlfn.IFNA(PPMT('Property Inputs'!$D$42/12,1,C333,D333),"")</f>
        <v>-1369.7946370896198</v>
      </c>
      <c r="F333" s="2">
        <f t="shared" si="25"/>
        <v>44233.944561251861</v>
      </c>
      <c r="G333" s="36">
        <f t="shared" si="29"/>
        <v>2052</v>
      </c>
    </row>
    <row r="334" spans="2:7" x14ac:dyDescent="0.5">
      <c r="B334" s="32">
        <f t="shared" si="26"/>
        <v>55731</v>
      </c>
      <c r="C334" s="36">
        <f t="shared" si="27"/>
        <v>30</v>
      </c>
      <c r="D334" s="2">
        <f t="shared" si="28"/>
        <v>44233.944561251861</v>
      </c>
      <c r="E334" s="39">
        <f>_xlfn.IFNA(PPMT('Property Inputs'!$D$42/12,1,C334,D334),"")</f>
        <v>-1376.2440868392505</v>
      </c>
      <c r="F334" s="2">
        <f t="shared" si="25"/>
        <v>42857.70047441261</v>
      </c>
      <c r="G334" s="36">
        <f t="shared" si="29"/>
        <v>2052</v>
      </c>
    </row>
    <row r="335" spans="2:7" x14ac:dyDescent="0.5">
      <c r="B335" s="32">
        <f t="shared" si="26"/>
        <v>55762</v>
      </c>
      <c r="C335" s="36">
        <f t="shared" si="27"/>
        <v>29</v>
      </c>
      <c r="D335" s="2">
        <f t="shared" si="28"/>
        <v>42857.70047441261</v>
      </c>
      <c r="E335" s="39">
        <f>_xlfn.IFNA(PPMT('Property Inputs'!$D$42/12,1,C335,D335),"")</f>
        <v>-1382.7239027481189</v>
      </c>
      <c r="F335" s="2">
        <f t="shared" si="25"/>
        <v>41474.976571664491</v>
      </c>
      <c r="G335" s="36">
        <f t="shared" si="29"/>
        <v>2052</v>
      </c>
    </row>
    <row r="336" spans="2:7" x14ac:dyDescent="0.5">
      <c r="B336" s="32">
        <f t="shared" si="26"/>
        <v>55792</v>
      </c>
      <c r="C336" s="36">
        <f t="shared" si="27"/>
        <v>28</v>
      </c>
      <c r="D336" s="2">
        <f t="shared" si="28"/>
        <v>41474.976571664491</v>
      </c>
      <c r="E336" s="39">
        <f>_xlfn.IFNA(PPMT('Property Inputs'!$D$42/12,1,C336,D336),"")</f>
        <v>-1389.2342277902239</v>
      </c>
      <c r="F336" s="2">
        <f t="shared" si="25"/>
        <v>40085.74234387427</v>
      </c>
      <c r="G336" s="36">
        <f t="shared" si="29"/>
        <v>2052</v>
      </c>
    </row>
    <row r="337" spans="2:7" x14ac:dyDescent="0.5">
      <c r="B337" s="32">
        <f t="shared" si="26"/>
        <v>55823</v>
      </c>
      <c r="C337" s="36">
        <f t="shared" si="27"/>
        <v>27</v>
      </c>
      <c r="D337" s="2">
        <f t="shared" si="28"/>
        <v>40085.74234387427</v>
      </c>
      <c r="E337" s="39">
        <f>_xlfn.IFNA(PPMT('Property Inputs'!$D$42/12,1,C337,D337),"")</f>
        <v>-1395.7752056127367</v>
      </c>
      <c r="F337" s="2">
        <f t="shared" si="25"/>
        <v>38689.967138261534</v>
      </c>
      <c r="G337" s="36">
        <f t="shared" si="29"/>
        <v>2052</v>
      </c>
    </row>
    <row r="338" spans="2:7" x14ac:dyDescent="0.5">
      <c r="B338" s="32">
        <f t="shared" si="26"/>
        <v>55853</v>
      </c>
      <c r="C338" s="36">
        <f t="shared" si="27"/>
        <v>26</v>
      </c>
      <c r="D338" s="2">
        <f t="shared" si="28"/>
        <v>38689.967138261534</v>
      </c>
      <c r="E338" s="39">
        <f>_xlfn.IFNA(PPMT('Property Inputs'!$D$42/12,1,C338,D338),"")</f>
        <v>-1402.3469805391633</v>
      </c>
      <c r="F338" s="2">
        <f t="shared" si="25"/>
        <v>37287.620157722369</v>
      </c>
      <c r="G338" s="36">
        <f t="shared" si="29"/>
        <v>2052</v>
      </c>
    </row>
    <row r="339" spans="2:7" x14ac:dyDescent="0.5">
      <c r="B339" s="32">
        <f t="shared" si="26"/>
        <v>55884</v>
      </c>
      <c r="C339" s="36">
        <f t="shared" si="27"/>
        <v>25</v>
      </c>
      <c r="D339" s="2">
        <f t="shared" si="28"/>
        <v>37287.620157722369</v>
      </c>
      <c r="E339" s="39">
        <f>_xlfn.IFNA(PPMT('Property Inputs'!$D$42/12,1,C339,D339),"")</f>
        <v>-1408.9496975725351</v>
      </c>
      <c r="F339" s="2">
        <f t="shared" si="25"/>
        <v>35878.670460149835</v>
      </c>
      <c r="G339" s="36">
        <f t="shared" si="29"/>
        <v>2052</v>
      </c>
    </row>
    <row r="340" spans="2:7" x14ac:dyDescent="0.5">
      <c r="B340" s="32">
        <f t="shared" si="26"/>
        <v>55915</v>
      </c>
      <c r="C340" s="36">
        <f t="shared" si="27"/>
        <v>24</v>
      </c>
      <c r="D340" s="2">
        <f t="shared" si="28"/>
        <v>35878.670460149835</v>
      </c>
      <c r="E340" s="39">
        <f>_xlfn.IFNA(PPMT('Property Inputs'!$D$42/12,1,C340,D340),"")</f>
        <v>-1415.5835023986058</v>
      </c>
      <c r="F340" s="2">
        <f t="shared" si="25"/>
        <v>34463.086957751228</v>
      </c>
      <c r="G340" s="36">
        <f t="shared" si="29"/>
        <v>2053</v>
      </c>
    </row>
    <row r="341" spans="2:7" x14ac:dyDescent="0.5">
      <c r="B341" s="32">
        <f t="shared" si="26"/>
        <v>55943</v>
      </c>
      <c r="C341" s="36">
        <f t="shared" si="27"/>
        <v>23</v>
      </c>
      <c r="D341" s="2">
        <f t="shared" si="28"/>
        <v>34463.086957751228</v>
      </c>
      <c r="E341" s="39">
        <f>_xlfn.IFNA(PPMT('Property Inputs'!$D$42/12,1,C341,D341),"")</f>
        <v>-1422.2485413890661</v>
      </c>
      <c r="F341" s="2">
        <f t="shared" si="25"/>
        <v>33040.838416362159</v>
      </c>
      <c r="G341" s="36">
        <f t="shared" si="29"/>
        <v>2053</v>
      </c>
    </row>
    <row r="342" spans="2:7" x14ac:dyDescent="0.5">
      <c r="B342" s="32">
        <f t="shared" si="26"/>
        <v>55974</v>
      </c>
      <c r="C342" s="36">
        <f t="shared" si="27"/>
        <v>22</v>
      </c>
      <c r="D342" s="2">
        <f t="shared" si="28"/>
        <v>33040.838416362159</v>
      </c>
      <c r="E342" s="39">
        <f>_xlfn.IFNA(PPMT('Property Inputs'!$D$42/12,1,C342,D342),"")</f>
        <v>-1428.9449616047725</v>
      </c>
      <c r="F342" s="2">
        <f t="shared" si="25"/>
        <v>31611.893454757388</v>
      </c>
      <c r="G342" s="36">
        <f t="shared" si="29"/>
        <v>2053</v>
      </c>
    </row>
    <row r="343" spans="2:7" x14ac:dyDescent="0.5">
      <c r="B343" s="32">
        <f t="shared" si="26"/>
        <v>56004</v>
      </c>
      <c r="C343" s="36">
        <f t="shared" si="27"/>
        <v>21</v>
      </c>
      <c r="D343" s="2">
        <f t="shared" si="28"/>
        <v>31611.893454757388</v>
      </c>
      <c r="E343" s="39">
        <f>_xlfn.IFNA(PPMT('Property Inputs'!$D$42/12,1,C343,D343),"")</f>
        <v>-1435.6729107989952</v>
      </c>
      <c r="F343" s="2">
        <f t="shared" si="25"/>
        <v>30176.220543958392</v>
      </c>
      <c r="G343" s="36">
        <f t="shared" si="29"/>
        <v>2053</v>
      </c>
    </row>
    <row r="344" spans="2:7" x14ac:dyDescent="0.5">
      <c r="B344" s="32">
        <f t="shared" si="26"/>
        <v>56035</v>
      </c>
      <c r="C344" s="36">
        <f t="shared" si="27"/>
        <v>20</v>
      </c>
      <c r="D344" s="2">
        <f t="shared" si="28"/>
        <v>30176.220543958392</v>
      </c>
      <c r="E344" s="39">
        <f>_xlfn.IFNA(PPMT('Property Inputs'!$D$42/12,1,C344,D344),"")</f>
        <v>-1442.432537420674</v>
      </c>
      <c r="F344" s="2">
        <f t="shared" si="25"/>
        <v>28733.788006537718</v>
      </c>
      <c r="G344" s="36">
        <f t="shared" si="29"/>
        <v>2053</v>
      </c>
    </row>
    <row r="345" spans="2:7" x14ac:dyDescent="0.5">
      <c r="B345" s="32">
        <f t="shared" si="26"/>
        <v>56065</v>
      </c>
      <c r="C345" s="36">
        <f t="shared" si="27"/>
        <v>19</v>
      </c>
      <c r="D345" s="2">
        <f t="shared" si="28"/>
        <v>28733.788006537718</v>
      </c>
      <c r="E345" s="39">
        <f>_xlfn.IFNA(PPMT('Property Inputs'!$D$42/12,1,C345,D345),"")</f>
        <v>-1449.223990617696</v>
      </c>
      <c r="F345" s="2">
        <f t="shared" si="25"/>
        <v>27284.564015920023</v>
      </c>
      <c r="G345" s="36">
        <f t="shared" si="29"/>
        <v>2053</v>
      </c>
    </row>
    <row r="346" spans="2:7" x14ac:dyDescent="0.5">
      <c r="B346" s="32">
        <f t="shared" si="26"/>
        <v>56096</v>
      </c>
      <c r="C346" s="36">
        <f t="shared" si="27"/>
        <v>18</v>
      </c>
      <c r="D346" s="2">
        <f t="shared" si="28"/>
        <v>27284.564015920023</v>
      </c>
      <c r="E346" s="39">
        <f>_xlfn.IFNA(PPMT('Property Inputs'!$D$42/12,1,C346,D346),"")</f>
        <v>-1456.0474202401879</v>
      </c>
      <c r="F346" s="2">
        <f t="shared" si="25"/>
        <v>25828.516595679834</v>
      </c>
      <c r="G346" s="36">
        <f t="shared" si="29"/>
        <v>2053</v>
      </c>
    </row>
    <row r="347" spans="2:7" x14ac:dyDescent="0.5">
      <c r="B347" s="32">
        <f t="shared" si="26"/>
        <v>56127</v>
      </c>
      <c r="C347" s="36">
        <f t="shared" si="27"/>
        <v>17</v>
      </c>
      <c r="D347" s="2">
        <f t="shared" si="28"/>
        <v>25828.516595679834</v>
      </c>
      <c r="E347" s="39">
        <f>_xlfn.IFNA(PPMT('Property Inputs'!$D$42/12,1,C347,D347),"")</f>
        <v>-1462.9029768438184</v>
      </c>
      <c r="F347" s="2">
        <f t="shared" si="25"/>
        <v>24365.613618836014</v>
      </c>
      <c r="G347" s="36">
        <f t="shared" si="29"/>
        <v>2053</v>
      </c>
    </row>
    <row r="348" spans="2:7" x14ac:dyDescent="0.5">
      <c r="B348" s="32">
        <f t="shared" si="26"/>
        <v>56157</v>
      </c>
      <c r="C348" s="36">
        <f t="shared" si="27"/>
        <v>16</v>
      </c>
      <c r="D348" s="2">
        <f t="shared" si="28"/>
        <v>24365.613618836014</v>
      </c>
      <c r="E348" s="39">
        <f>_xlfn.IFNA(PPMT('Property Inputs'!$D$42/12,1,C348,D348),"")</f>
        <v>-1469.7908116931244</v>
      </c>
      <c r="F348" s="2">
        <f t="shared" si="25"/>
        <v>22895.822807142889</v>
      </c>
      <c r="G348" s="36">
        <f t="shared" si="29"/>
        <v>2053</v>
      </c>
    </row>
    <row r="349" spans="2:7" x14ac:dyDescent="0.5">
      <c r="B349" s="32">
        <f t="shared" si="26"/>
        <v>56188</v>
      </c>
      <c r="C349" s="36">
        <f t="shared" si="27"/>
        <v>15</v>
      </c>
      <c r="D349" s="2">
        <f t="shared" si="28"/>
        <v>22895.822807142889</v>
      </c>
      <c r="E349" s="39">
        <f>_xlfn.IFNA(PPMT('Property Inputs'!$D$42/12,1,C349,D349),"")</f>
        <v>-1476.7110767648464</v>
      </c>
      <c r="F349" s="2">
        <f t="shared" si="25"/>
        <v>21419.111730378041</v>
      </c>
      <c r="G349" s="36">
        <f t="shared" si="29"/>
        <v>2053</v>
      </c>
    </row>
    <row r="350" spans="2:7" x14ac:dyDescent="0.5">
      <c r="B350" s="32">
        <f t="shared" si="26"/>
        <v>56218</v>
      </c>
      <c r="C350" s="36">
        <f t="shared" si="27"/>
        <v>14</v>
      </c>
      <c r="D350" s="2">
        <f t="shared" si="28"/>
        <v>21419.111730378041</v>
      </c>
      <c r="E350" s="39">
        <f>_xlfn.IFNA(PPMT('Property Inputs'!$D$42/12,1,C350,D350),"")</f>
        <v>-1483.6639247512808</v>
      </c>
      <c r="F350" s="2">
        <f t="shared" si="25"/>
        <v>19935.447805626762</v>
      </c>
      <c r="G350" s="36">
        <f t="shared" si="29"/>
        <v>2053</v>
      </c>
    </row>
    <row r="351" spans="2:7" x14ac:dyDescent="0.5">
      <c r="B351" s="32">
        <f t="shared" si="26"/>
        <v>56249</v>
      </c>
      <c r="C351" s="36">
        <f t="shared" si="27"/>
        <v>13</v>
      </c>
      <c r="D351" s="2">
        <f t="shared" si="28"/>
        <v>19935.447805626762</v>
      </c>
      <c r="E351" s="39">
        <f>_xlfn.IFNA(PPMT('Property Inputs'!$D$42/12,1,C351,D351),"")</f>
        <v>-1490.6495090636515</v>
      </c>
      <c r="F351" s="2">
        <f t="shared" si="25"/>
        <v>18444.798296563109</v>
      </c>
      <c r="G351" s="36">
        <f t="shared" si="29"/>
        <v>2053</v>
      </c>
    </row>
    <row r="352" spans="2:7" x14ac:dyDescent="0.5">
      <c r="B352" s="32">
        <f t="shared" si="26"/>
        <v>56280</v>
      </c>
      <c r="C352" s="36">
        <f t="shared" si="27"/>
        <v>12</v>
      </c>
      <c r="D352" s="2">
        <f t="shared" si="28"/>
        <v>18444.798296563109</v>
      </c>
      <c r="E352" s="39">
        <f>_xlfn.IFNA(PPMT('Property Inputs'!$D$42/12,1,C352,D352),"")</f>
        <v>-1497.6679838354928</v>
      </c>
      <c r="F352" s="2">
        <f t="shared" si="25"/>
        <v>16947.130312727615</v>
      </c>
      <c r="G352" s="36">
        <f t="shared" si="29"/>
        <v>2054</v>
      </c>
    </row>
    <row r="353" spans="2:7" x14ac:dyDescent="0.5">
      <c r="B353" s="32">
        <f t="shared" si="26"/>
        <v>56308</v>
      </c>
      <c r="C353" s="36">
        <f t="shared" si="27"/>
        <v>11</v>
      </c>
      <c r="D353" s="2">
        <f t="shared" si="28"/>
        <v>16947.130312727615</v>
      </c>
      <c r="E353" s="39">
        <f>_xlfn.IFNA(PPMT('Property Inputs'!$D$42/12,1,C353,D353),"")</f>
        <v>-1504.7195039260514</v>
      </c>
      <c r="F353" s="2">
        <f t="shared" si="25"/>
        <v>15442.410808801564</v>
      </c>
      <c r="G353" s="36">
        <f t="shared" si="29"/>
        <v>2054</v>
      </c>
    </row>
    <row r="354" spans="2:7" x14ac:dyDescent="0.5">
      <c r="B354" s="32">
        <f t="shared" si="26"/>
        <v>56339</v>
      </c>
      <c r="C354" s="36">
        <f t="shared" si="27"/>
        <v>10</v>
      </c>
      <c r="D354" s="2">
        <f t="shared" si="28"/>
        <v>15442.410808801564</v>
      </c>
      <c r="E354" s="39">
        <f>_xlfn.IFNA(PPMT('Property Inputs'!$D$42/12,1,C354,D354),"")</f>
        <v>-1511.8042249237033</v>
      </c>
      <c r="F354" s="2">
        <f t="shared" si="25"/>
        <v>13930.60658387786</v>
      </c>
      <c r="G354" s="36">
        <f t="shared" si="29"/>
        <v>2054</v>
      </c>
    </row>
    <row r="355" spans="2:7" x14ac:dyDescent="0.5">
      <c r="B355" s="32">
        <f t="shared" si="26"/>
        <v>56369</v>
      </c>
      <c r="C355" s="36">
        <f t="shared" si="27"/>
        <v>9</v>
      </c>
      <c r="D355" s="2">
        <f t="shared" si="28"/>
        <v>13930.60658387786</v>
      </c>
      <c r="E355" s="39">
        <f>_xlfn.IFNA(PPMT('Property Inputs'!$D$42/12,1,C355,D355),"")</f>
        <v>-1518.9223031493857</v>
      </c>
      <c r="F355" s="2">
        <f t="shared" si="25"/>
        <v>12411.684280728474</v>
      </c>
      <c r="G355" s="36">
        <f t="shared" si="29"/>
        <v>2054</v>
      </c>
    </row>
    <row r="356" spans="2:7" x14ac:dyDescent="0.5">
      <c r="B356" s="32">
        <f t="shared" si="26"/>
        <v>56400</v>
      </c>
      <c r="C356" s="36">
        <f t="shared" si="27"/>
        <v>8</v>
      </c>
      <c r="D356" s="2">
        <f t="shared" si="28"/>
        <v>12411.684280728474</v>
      </c>
      <c r="E356" s="39">
        <f>_xlfn.IFNA(PPMT('Property Inputs'!$D$42/12,1,C356,D356),"")</f>
        <v>-1526.0738956600474</v>
      </c>
      <c r="F356" s="2">
        <f t="shared" si="25"/>
        <v>10885.610385068427</v>
      </c>
      <c r="G356" s="36">
        <f t="shared" si="29"/>
        <v>2054</v>
      </c>
    </row>
    <row r="357" spans="2:7" x14ac:dyDescent="0.5">
      <c r="B357" s="32">
        <f t="shared" si="26"/>
        <v>56430</v>
      </c>
      <c r="C357" s="36">
        <f t="shared" si="27"/>
        <v>7</v>
      </c>
      <c r="D357" s="2">
        <f t="shared" si="28"/>
        <v>10885.610385068427</v>
      </c>
      <c r="E357" s="39">
        <f>_xlfn.IFNA(PPMT('Property Inputs'!$D$42/12,1,C357,D357),"")</f>
        <v>-1533.2591602521134</v>
      </c>
      <c r="F357" s="2">
        <f t="shared" si="25"/>
        <v>9352.3512248163133</v>
      </c>
      <c r="G357" s="36">
        <f t="shared" si="29"/>
        <v>2054</v>
      </c>
    </row>
    <row r="358" spans="2:7" x14ac:dyDescent="0.5">
      <c r="B358" s="32">
        <f t="shared" si="26"/>
        <v>56461</v>
      </c>
      <c r="C358" s="36">
        <f t="shared" si="27"/>
        <v>6</v>
      </c>
      <c r="D358" s="2">
        <f t="shared" si="28"/>
        <v>9352.3512248163133</v>
      </c>
      <c r="E358" s="39">
        <f>_xlfn.IFNA(PPMT('Property Inputs'!$D$42/12,1,C358,D358),"")</f>
        <v>-1540.4782554649671</v>
      </c>
      <c r="F358" s="2">
        <f t="shared" si="25"/>
        <v>7811.872969351346</v>
      </c>
      <c r="G358" s="36">
        <f t="shared" si="29"/>
        <v>2054</v>
      </c>
    </row>
    <row r="359" spans="2:7" x14ac:dyDescent="0.5">
      <c r="B359" s="32">
        <f t="shared" si="26"/>
        <v>56492</v>
      </c>
      <c r="C359" s="36">
        <f t="shared" si="27"/>
        <v>5</v>
      </c>
      <c r="D359" s="2">
        <f t="shared" si="28"/>
        <v>7811.872969351346</v>
      </c>
      <c r="E359" s="39">
        <f>_xlfn.IFNA(PPMT('Property Inputs'!$D$42/12,1,C359,D359),"")</f>
        <v>-1547.7313405844482</v>
      </c>
      <c r="F359" s="2">
        <f t="shared" si="25"/>
        <v>6264.1416287668981</v>
      </c>
      <c r="G359" s="36">
        <f t="shared" si="29"/>
        <v>2054</v>
      </c>
    </row>
    <row r="360" spans="2:7" x14ac:dyDescent="0.5">
      <c r="B360" s="32">
        <f t="shared" si="26"/>
        <v>56522</v>
      </c>
      <c r="C360" s="36">
        <f t="shared" si="27"/>
        <v>4</v>
      </c>
      <c r="D360" s="2">
        <f t="shared" si="28"/>
        <v>6264.1416287668981</v>
      </c>
      <c r="E360" s="39">
        <f>_xlfn.IFNA(PPMT('Property Inputs'!$D$42/12,1,C360,D360),"")</f>
        <v>-1555.0185756463661</v>
      </c>
      <c r="F360" s="2">
        <f t="shared" si="25"/>
        <v>4709.1230531205319</v>
      </c>
      <c r="G360" s="36">
        <f t="shared" si="29"/>
        <v>2054</v>
      </c>
    </row>
    <row r="361" spans="2:7" x14ac:dyDescent="0.5">
      <c r="B361" s="32">
        <f t="shared" si="26"/>
        <v>56553</v>
      </c>
      <c r="C361" s="36">
        <f t="shared" si="27"/>
        <v>3</v>
      </c>
      <c r="D361" s="2">
        <f t="shared" si="28"/>
        <v>4709.1230531205319</v>
      </c>
      <c r="E361" s="39">
        <f>_xlfn.IFNA(PPMT('Property Inputs'!$D$42/12,1,C361,D361),"")</f>
        <v>-1562.3401214400344</v>
      </c>
      <c r="F361" s="2">
        <f t="shared" si="25"/>
        <v>3146.7829316804973</v>
      </c>
      <c r="G361" s="36">
        <f t="shared" si="29"/>
        <v>2054</v>
      </c>
    </row>
    <row r="362" spans="2:7" x14ac:dyDescent="0.5">
      <c r="B362" s="32">
        <f t="shared" si="26"/>
        <v>56583</v>
      </c>
      <c r="C362" s="36">
        <f t="shared" si="27"/>
        <v>2</v>
      </c>
      <c r="D362" s="2">
        <f t="shared" si="28"/>
        <v>3146.7829316804973</v>
      </c>
      <c r="E362" s="39">
        <f>_xlfn.IFNA(PPMT('Property Inputs'!$D$42/12,1,C362,D362),"")</f>
        <v>-1569.6961395118144</v>
      </c>
      <c r="F362" s="2">
        <f t="shared" si="25"/>
        <v>1577.0867921686829</v>
      </c>
      <c r="G362" s="36">
        <f t="shared" si="29"/>
        <v>2054</v>
      </c>
    </row>
    <row r="363" spans="2:7" x14ac:dyDescent="0.5">
      <c r="B363" s="32">
        <f t="shared" si="26"/>
        <v>56614</v>
      </c>
      <c r="C363" s="36">
        <f t="shared" si="27"/>
        <v>1</v>
      </c>
      <c r="D363" s="2">
        <f t="shared" si="28"/>
        <v>1577.0867921686829</v>
      </c>
      <c r="E363" s="39">
        <f>_xlfn.IFNA(PPMT('Property Inputs'!$D$42/12,1,C363,D363),"")</f>
        <v>-1577.0867921686829</v>
      </c>
      <c r="F363" s="2">
        <f t="shared" si="25"/>
        <v>0</v>
      </c>
      <c r="G363" s="36">
        <f t="shared" si="29"/>
        <v>2054</v>
      </c>
    </row>
    <row r="364" spans="2:7" ht="18.600000000000001" thickBot="1" x14ac:dyDescent="0.55000000000000004">
      <c r="B364" s="33">
        <f t="shared" si="26"/>
        <v>56645</v>
      </c>
      <c r="C364" s="37">
        <f t="shared" si="27"/>
        <v>0</v>
      </c>
      <c r="D364" s="34">
        <f t="shared" si="28"/>
        <v>0</v>
      </c>
      <c r="E364" s="40" t="e">
        <f>_xlfn.IFNA(PPMT('Property Inputs'!$D$42/12,1,C364,D364),"")</f>
        <v>#NUM!</v>
      </c>
      <c r="F364" s="34" t="e">
        <f t="shared" si="25"/>
        <v>#NUM!</v>
      </c>
      <c r="G364" s="37">
        <f t="shared" si="29"/>
        <v>2055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Directions</vt:lpstr>
      <vt:lpstr>Property Inputs</vt:lpstr>
      <vt:lpstr>Dashboard</vt:lpstr>
      <vt:lpstr>Analysis</vt:lpstr>
      <vt:lpstr>Mortgage Amortization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Greco</dc:creator>
  <cp:lastModifiedBy>Chris Greco</cp:lastModifiedBy>
  <dcterms:created xsi:type="dcterms:W3CDTF">2025-01-15T23:29:16Z</dcterms:created>
  <dcterms:modified xsi:type="dcterms:W3CDTF">2025-02-02T19:16:22Z</dcterms:modified>
</cp:coreProperties>
</file>