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ec3cf9a24b186dc3/Documents/totadvi/Templates/"/>
    </mc:Choice>
  </mc:AlternateContent>
  <xr:revisionPtr revIDLastSave="2892" documentId="13_ncr:1_{BC676C7C-8BEB-40A2-96BD-CA45E3B42D65}" xr6:coauthVersionLast="47" xr6:coauthVersionMax="47" xr10:uidLastSave="{5DB9C432-E630-4AD3-A217-968AFCAA621C}"/>
  <bookViews>
    <workbookView xWindow="-108" yWindow="-108" windowWidth="23256" windowHeight="13896" xr2:uid="{DF76BABB-7342-41A4-85B6-B06763A825DF}"/>
  </bookViews>
  <sheets>
    <sheet name="Income Inputs" sheetId="48" r:id="rId1"/>
    <sheet name="Income Senario" sheetId="4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9" l="1"/>
  <c r="C34" i="49"/>
  <c r="D34" i="49" s="1"/>
  <c r="E34" i="49" s="1"/>
  <c r="C33" i="49"/>
  <c r="D33" i="49" s="1"/>
  <c r="E33" i="49" s="1"/>
  <c r="C32" i="49"/>
  <c r="D32" i="49" s="1"/>
  <c r="E32" i="49" s="1"/>
  <c r="C31" i="49"/>
  <c r="D31" i="49" s="1"/>
  <c r="E31" i="49" s="1"/>
  <c r="C20" i="49"/>
  <c r="D20" i="49" s="1"/>
  <c r="E20" i="49" s="1"/>
  <c r="C19" i="49"/>
  <c r="D19" i="49" s="1"/>
  <c r="E19" i="49" s="1"/>
  <c r="C18" i="49"/>
  <c r="D18" i="49" s="1"/>
  <c r="E18" i="49" s="1"/>
  <c r="C17" i="49"/>
  <c r="D17" i="49" s="1"/>
  <c r="E17" i="49" s="1"/>
  <c r="C16" i="49"/>
  <c r="D16" i="49" s="1"/>
  <c r="E16" i="49" s="1"/>
  <c r="C11" i="49"/>
  <c r="D11" i="49" s="1"/>
  <c r="C10" i="49"/>
  <c r="C9" i="49"/>
  <c r="D9" i="49" s="1"/>
  <c r="E9" i="49" s="1"/>
  <c r="C6" i="49"/>
  <c r="D6" i="49" s="1"/>
  <c r="E6" i="49" s="1"/>
  <c r="E10" i="49" l="1"/>
  <c r="D40" i="49"/>
  <c r="D39" i="49"/>
  <c r="A32" i="49"/>
  <c r="A33" i="49"/>
  <c r="A31" i="49"/>
  <c r="E40" i="49"/>
  <c r="C40" i="49"/>
  <c r="E39" i="49"/>
  <c r="C39" i="49"/>
  <c r="E11" i="49"/>
  <c r="A19" i="49"/>
  <c r="A20" i="49"/>
  <c r="A17" i="49"/>
  <c r="A18" i="49"/>
  <c r="A16" i="49"/>
  <c r="A10" i="49"/>
  <c r="A11" i="49"/>
  <c r="A9" i="49"/>
  <c r="E13" i="49" l="1"/>
  <c r="C36" i="49"/>
  <c r="C22" i="49"/>
  <c r="C13" i="49"/>
  <c r="D13" i="49"/>
  <c r="C37" i="49" l="1"/>
  <c r="C23" i="49"/>
  <c r="C26" i="49"/>
  <c r="C27" i="49" s="1"/>
  <c r="D36" i="49"/>
  <c r="E36" i="49"/>
  <c r="D22" i="49"/>
  <c r="D23" i="49" s="1"/>
  <c r="E22" i="49"/>
  <c r="E23" i="49" s="1"/>
  <c r="C45" i="49" l="1"/>
  <c r="C46" i="49" s="1"/>
  <c r="C42" i="49"/>
  <c r="C44" i="49" s="1"/>
  <c r="E26" i="49"/>
  <c r="E27" i="49" s="1"/>
  <c r="D26" i="49"/>
  <c r="D27" i="49" l="1"/>
  <c r="D45" i="49"/>
  <c r="D46" i="49" s="1"/>
  <c r="D42" i="49"/>
  <c r="D44" i="49" s="1"/>
  <c r="E45" i="49"/>
  <c r="E46" i="49" s="1"/>
  <c r="E42" i="49"/>
  <c r="E44" i="49" s="1"/>
  <c r="D37" i="49" l="1"/>
  <c r="E37" i="49"/>
</calcChain>
</file>

<file path=xl/sharedStrings.xml><?xml version="1.0" encoding="utf-8"?>
<sst xmlns="http://schemas.openxmlformats.org/spreadsheetml/2006/main" count="70" uniqueCount="52">
  <si>
    <t xml:space="preserve">Revenue </t>
  </si>
  <si>
    <t xml:space="preserve">Historical </t>
  </si>
  <si>
    <t xml:space="preserve">Revenue Growth </t>
  </si>
  <si>
    <t>COGS</t>
  </si>
  <si>
    <t>Assumptions</t>
  </si>
  <si>
    <t>Metric</t>
  </si>
  <si>
    <t xml:space="preserve">Tax </t>
  </si>
  <si>
    <t>Capital Expense</t>
  </si>
  <si>
    <t>$$</t>
  </si>
  <si>
    <t>Financial Line</t>
  </si>
  <si>
    <t xml:space="preserve">Gross Profit </t>
  </si>
  <si>
    <t xml:space="preserve">Other </t>
  </si>
  <si>
    <t xml:space="preserve">Directions </t>
  </si>
  <si>
    <t>Year 1E</t>
  </si>
  <si>
    <t>Year 3E</t>
  </si>
  <si>
    <t>Revenue Stream 1</t>
  </si>
  <si>
    <t>Revenue Stream 2</t>
  </si>
  <si>
    <t>Revenue Stream 3</t>
  </si>
  <si>
    <t>Vendor 1</t>
  </si>
  <si>
    <t>Vendor 2</t>
  </si>
  <si>
    <t>Vendor 3</t>
  </si>
  <si>
    <t>Vendor 4</t>
  </si>
  <si>
    <t>Vendor 5</t>
  </si>
  <si>
    <t>Expense</t>
  </si>
  <si>
    <t>Year 2 E</t>
  </si>
  <si>
    <t>Year1</t>
  </si>
  <si>
    <t>Year2</t>
  </si>
  <si>
    <t>Year3</t>
  </si>
  <si>
    <t>% increase (decrease)</t>
  </si>
  <si>
    <t xml:space="preserve">Capital Expense </t>
  </si>
  <si>
    <t>Add historical values to Column A</t>
  </si>
  <si>
    <t>Revenue</t>
  </si>
  <si>
    <t>Cost Of Goods</t>
  </si>
  <si>
    <t>Total</t>
  </si>
  <si>
    <t>% Of Revenue</t>
  </si>
  <si>
    <t>Salaries &amp; Benefits</t>
  </si>
  <si>
    <t>Selling General &amp; Administrative</t>
  </si>
  <si>
    <t xml:space="preserve">Marketing </t>
  </si>
  <si>
    <t xml:space="preserve">Management </t>
  </si>
  <si>
    <t xml:space="preserve">Advertising </t>
  </si>
  <si>
    <t>Salaried</t>
  </si>
  <si>
    <t>SG&amp;A</t>
  </si>
  <si>
    <t>Tax</t>
  </si>
  <si>
    <t>Operating Income</t>
  </si>
  <si>
    <t xml:space="preserve">% </t>
  </si>
  <si>
    <t xml:space="preserve">Net Income </t>
  </si>
  <si>
    <t>Add estimates (positive or negative) to each grey lighted cell in column D-F</t>
  </si>
  <si>
    <t>Rename the "Revenue Streams", "Vendor" names , SGA categories</t>
  </si>
  <si>
    <t xml:space="preserve">Base </t>
  </si>
  <si>
    <t>Conservative</t>
  </si>
  <si>
    <t>Optimistic</t>
  </si>
  <si>
    <t>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</si>
</sst>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bad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BC"/>
      <name val="Calibri"/>
      <family val="2"/>
      <scheme val="minor"/>
    </font>
    <font>
      <b/>
      <sz val="11"/>
      <name val="Abadi"/>
      <family val="2"/>
    </font>
    <font>
      <b/>
      <sz val="16"/>
      <color theme="0"/>
      <name val="Abadi"/>
      <family val="2"/>
    </font>
    <font>
      <sz val="14"/>
      <color theme="1"/>
      <name val="Abadi"/>
      <family val="2"/>
    </font>
    <font>
      <sz val="11"/>
      <color theme="1"/>
      <name val="Abad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0" fillId="3" borderId="1" xfId="0" applyFill="1" applyBorder="1"/>
    <xf numFmtId="0" fontId="1" fillId="2" borderId="0" xfId="0" applyFont="1" applyFill="1"/>
    <xf numFmtId="0" fontId="5" fillId="0" borderId="0" xfId="0" applyFont="1"/>
    <xf numFmtId="43" fontId="0" fillId="0" borderId="0" xfId="1" applyFont="1"/>
    <xf numFmtId="9" fontId="0" fillId="3" borderId="1" xfId="0" applyNumberFormat="1" applyFill="1" applyBorder="1"/>
    <xf numFmtId="43" fontId="0" fillId="0" borderId="0" xfId="0" applyNumberFormat="1"/>
    <xf numFmtId="9" fontId="0" fillId="0" borderId="0" xfId="3" applyFont="1"/>
    <xf numFmtId="9" fontId="0" fillId="3" borderId="1" xfId="3" applyFont="1" applyFill="1" applyBorder="1"/>
    <xf numFmtId="14" fontId="0" fillId="0" borderId="0" xfId="0" applyNumberFormat="1"/>
    <xf numFmtId="44" fontId="0" fillId="0" borderId="0" xfId="2" applyFont="1"/>
    <xf numFmtId="43" fontId="0" fillId="6" borderId="0" xfId="1" applyFont="1" applyFill="1"/>
    <xf numFmtId="0" fontId="0" fillId="6" borderId="0" xfId="0" applyFill="1"/>
    <xf numFmtId="43" fontId="7" fillId="2" borderId="0" xfId="1" applyFont="1" applyFill="1"/>
    <xf numFmtId="44" fontId="8" fillId="0" borderId="0" xfId="2" applyFont="1"/>
    <xf numFmtId="44" fontId="0" fillId="0" borderId="0" xfId="2" applyFont="1" applyBorder="1"/>
    <xf numFmtId="44" fontId="0" fillId="0" borderId="3" xfId="2" applyFont="1" applyBorder="1"/>
    <xf numFmtId="44" fontId="8" fillId="0" borderId="0" xfId="2" applyFont="1" applyBorder="1"/>
    <xf numFmtId="0" fontId="2" fillId="0" borderId="0" xfId="0" applyFont="1"/>
    <xf numFmtId="0" fontId="4" fillId="0" borderId="0" xfId="0" applyFont="1"/>
    <xf numFmtId="0" fontId="9" fillId="0" borderId="0" xfId="0" applyFont="1"/>
    <xf numFmtId="0" fontId="10" fillId="4" borderId="0" xfId="0" applyFont="1" applyFill="1"/>
    <xf numFmtId="44" fontId="0" fillId="2" borderId="0" xfId="0" applyNumberFormat="1" applyFill="1"/>
    <xf numFmtId="0" fontId="11" fillId="2" borderId="0" xfId="0" applyFont="1" applyFill="1"/>
    <xf numFmtId="0" fontId="1" fillId="5" borderId="2" xfId="0" applyFont="1" applyFill="1" applyBorder="1" applyAlignment="1">
      <alignment horizontal="center"/>
    </xf>
    <xf numFmtId="44" fontId="8" fillId="5" borderId="0" xfId="2" applyFont="1" applyFill="1"/>
    <xf numFmtId="9" fontId="0" fillId="2" borderId="0" xfId="3" applyFont="1" applyFill="1"/>
    <xf numFmtId="164" fontId="0" fillId="2" borderId="0" xfId="0" applyNumberFormat="1" applyFill="1"/>
    <xf numFmtId="43" fontId="0" fillId="6" borderId="0" xfId="1" applyFont="1" applyFill="1" applyAlignment="1">
      <alignment horizontal="left"/>
    </xf>
    <xf numFmtId="44" fontId="13" fillId="0" borderId="0" xfId="2" applyFont="1" applyBorder="1"/>
    <xf numFmtId="9" fontId="14" fillId="0" borderId="0" xfId="3" applyFont="1" applyBorder="1"/>
    <xf numFmtId="44" fontId="8" fillId="0" borderId="4" xfId="2" applyFont="1" applyBorder="1"/>
    <xf numFmtId="9" fontId="0" fillId="2" borderId="0" xfId="3" applyFont="1" applyFill="1" applyBorder="1"/>
    <xf numFmtId="44" fontId="0" fillId="0" borderId="0" xfId="0" applyNumberFormat="1"/>
    <xf numFmtId="44" fontId="0" fillId="0" borderId="4" xfId="2" applyFont="1" applyBorder="1"/>
    <xf numFmtId="44" fontId="8" fillId="2" borderId="3" xfId="2" applyFont="1" applyFill="1" applyBorder="1"/>
    <xf numFmtId="44" fontId="8" fillId="2" borderId="0" xfId="2" applyFont="1" applyFill="1" applyBorder="1"/>
    <xf numFmtId="14" fontId="12" fillId="2" borderId="0" xfId="0" applyNumberFormat="1" applyFont="1" applyFill="1" applyAlignment="1">
      <alignment horizontal="center"/>
    </xf>
    <xf numFmtId="0" fontId="0" fillId="2" borderId="4" xfId="0" applyFill="1" applyBorder="1"/>
    <xf numFmtId="0" fontId="15" fillId="2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0" fillId="2" borderId="8" xfId="0" applyFill="1" applyBorder="1"/>
    <xf numFmtId="14" fontId="0" fillId="8" borderId="9" xfId="0" applyNumberForma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 applyBorder="1"/>
    <xf numFmtId="0" fontId="2" fillId="4" borderId="0" xfId="0" applyFont="1" applyFill="1" applyBorder="1" applyAlignment="1">
      <alignment horizontal="center"/>
    </xf>
    <xf numFmtId="0" fontId="0" fillId="2" borderId="12" xfId="0" applyFill="1" applyBorder="1"/>
    <xf numFmtId="0" fontId="0" fillId="2" borderId="0" xfId="0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44" fontId="1" fillId="3" borderId="0" xfId="2" applyFont="1" applyFill="1" applyBorder="1"/>
    <xf numFmtId="0" fontId="1" fillId="3" borderId="0" xfId="0" applyFont="1" applyFill="1" applyBorder="1"/>
    <xf numFmtId="44" fontId="0" fillId="2" borderId="0" xfId="2" applyFont="1" applyFill="1" applyBorder="1" applyAlignment="1">
      <alignment horizontal="center"/>
    </xf>
    <xf numFmtId="0" fontId="1" fillId="2" borderId="0" xfId="0" applyFont="1" applyFill="1" applyBorder="1"/>
    <xf numFmtId="44" fontId="0" fillId="2" borderId="12" xfId="0" applyNumberFormat="1" applyFill="1" applyBorder="1"/>
    <xf numFmtId="44" fontId="0" fillId="2" borderId="0" xfId="3" applyNumberFormat="1" applyFont="1" applyFill="1" applyBorder="1"/>
    <xf numFmtId="44" fontId="1" fillId="2" borderId="0" xfId="2" applyFont="1" applyFill="1" applyBorder="1"/>
    <xf numFmtId="0" fontId="1" fillId="5" borderId="0" xfId="0" applyFont="1" applyFill="1" applyBorder="1"/>
    <xf numFmtId="0" fontId="11" fillId="2" borderId="0" xfId="0" applyFont="1" applyFill="1" applyBorder="1"/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14" xfId="0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EBF5F2"/>
      <color rgb="FF000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Revenue Distribution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D0-40F8-A843-DD68FED2546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D0-40F8-A843-DD68FED25467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D0-40F8-A843-DD68FED25467}"/>
              </c:ext>
            </c:extLst>
          </c:dPt>
          <c:dLbls>
            <c:dLbl>
              <c:idx val="0"/>
              <c:layout>
                <c:manualLayout>
                  <c:x val="6.4386173242129585E-2"/>
                  <c:y val="2.69609542841453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38461128979518"/>
                      <c:h val="0.161562635334610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3D0-40F8-A843-DD68FED25467}"/>
                </c:ext>
              </c:extLst>
            </c:dLbl>
            <c:dLbl>
              <c:idx val="1"/>
              <c:layout>
                <c:manualLayout>
                  <c:x val="0.1488251597383165"/>
                  <c:y val="-0.12581678418074627"/>
                </c:manualLayout>
              </c:layout>
              <c:tx>
                <c:rich>
                  <a:bodyPr/>
                  <a:lstStyle/>
                  <a:p>
                    <a:fld id="{97EB7BBB-0C31-4C90-80BC-DCDDEF182886}" type="CATEGORYNAME">
                      <a:rPr lang="en-US" sz="1050"/>
                      <a:pPr/>
                      <a:t>[CATEGORY NAME]</a:t>
                    </a:fld>
                    <a:r>
                      <a:rPr lang="en-US" sz="1050" baseline="0"/>
                      <a:t>
</a:t>
                    </a:r>
                    <a:fld id="{EB6FB4A1-C8E1-4C5F-BA8D-326FF47B62CD}" type="PERCENTAGE">
                      <a:rPr lang="en-US" sz="1050" baseline="0"/>
                      <a:pPr/>
                      <a:t>[PERCENTAGE]</a:t>
                    </a:fld>
                    <a:endParaRPr lang="en-US" sz="1050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07708389168095"/>
                      <c:h val="0.161562635334610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3D0-40F8-A843-DD68FED2546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38461128979518"/>
                      <c:h val="0.197510338502820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A3D0-40F8-A843-DD68FED254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'Income Senario'!$A$9:$A$11</c:f>
              <c:strCache>
                <c:ptCount val="3"/>
                <c:pt idx="0">
                  <c:v>Revenue Stream 1</c:v>
                </c:pt>
                <c:pt idx="1">
                  <c:v>Revenue Stream 2</c:v>
                </c:pt>
                <c:pt idx="2">
                  <c:v>Revenue Stream 3</c:v>
                </c:pt>
              </c:strCache>
            </c:strRef>
          </c:cat>
          <c:val>
            <c:numRef>
              <c:f>'Income Senario'!$E$9:$E$11</c:f>
              <c:numCache>
                <c:formatCode>_("$"* #,##0.00_);_("$"* \(#,##0.00\);_("$"* "-"??_);_(@_)</c:formatCode>
                <c:ptCount val="3"/>
                <c:pt idx="0">
                  <c:v>9002.4375</c:v>
                </c:pt>
                <c:pt idx="1">
                  <c:v>21854.54</c:v>
                </c:pt>
                <c:pt idx="2">
                  <c:v>11964.6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3D0-40F8-A843-DD68FED2546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63500" dist="50800" dir="13500000">
        <a:prstClr val="black">
          <a:alpha val="50000"/>
        </a:prstClr>
      </a:inn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37329639821847"/>
          <c:y val="0.18120048355198268"/>
          <c:w val="0.79034930008748905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'Income Senario'!$A$26</c:f>
              <c:strCache>
                <c:ptCount val="1"/>
                <c:pt idx="0">
                  <c:v>Gross Profit 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val>
            <c:numRef>
              <c:f>'Income Senario'!$C$26:$E$26</c:f>
              <c:numCache>
                <c:formatCode>_("$"* #,##0.00_);_("$"* \(#,##0.00\);_("$"* "-"??_);_(@_)</c:formatCode>
                <c:ptCount val="3"/>
                <c:pt idx="0">
                  <c:v>35674.43</c:v>
                </c:pt>
                <c:pt idx="1">
                  <c:v>32918.428099999997</c:v>
                </c:pt>
                <c:pt idx="2">
                  <c:v>28084.522811000003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4-4A7D-8900-2DE5ADAF6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040199679"/>
        <c:axId val="1040196319"/>
      </c:lineChart>
      <c:catAx>
        <c:axId val="104019967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196319"/>
        <c:crosses val="autoZero"/>
        <c:auto val="1"/>
        <c:lblAlgn val="ctr"/>
        <c:lblOffset val="100"/>
        <c:noMultiLvlLbl val="0"/>
      </c:catAx>
      <c:valAx>
        <c:axId val="1040196319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01996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Expense Matrix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1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61-47F5-893B-8E9D68FA9AA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61-47F5-893B-8E9D68FA9AA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61-47F5-893B-8E9D68FA9AA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161-47F5-893B-8E9D68FA9AA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161-47F5-893B-8E9D68FA9AAB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161-47F5-893B-8E9D68FA9AAB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161-47F5-893B-8E9D68FA9AAB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161-47F5-893B-8E9D68FA9AAB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161-47F5-893B-8E9D68FA9AAB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161-47F5-893B-8E9D68FA9AAB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2161-47F5-893B-8E9D68FA9AAB}"/>
              </c:ext>
            </c:extLst>
          </c:dPt>
          <c:cat>
            <c:strRef>
              <c:f>('Income Senario'!$A$16:$A$20,'Income Senario'!$A$31:$A$34,'Income Senario'!$A$39:$A$40)</c:f>
              <c:strCache>
                <c:ptCount val="11"/>
                <c:pt idx="0">
                  <c:v>Vendor 1</c:v>
                </c:pt>
                <c:pt idx="1">
                  <c:v>Vendor 2</c:v>
                </c:pt>
                <c:pt idx="2">
                  <c:v>Vendor 3</c:v>
                </c:pt>
                <c:pt idx="3">
                  <c:v>Vendor 4</c:v>
                </c:pt>
                <c:pt idx="4">
                  <c:v>Vendor 5</c:v>
                </c:pt>
                <c:pt idx="5">
                  <c:v>Marketing </c:v>
                </c:pt>
                <c:pt idx="6">
                  <c:v>Management </c:v>
                </c:pt>
                <c:pt idx="7">
                  <c:v>Advertising </c:v>
                </c:pt>
                <c:pt idx="8">
                  <c:v>Salaries &amp; Benefits</c:v>
                </c:pt>
                <c:pt idx="9">
                  <c:v>Other </c:v>
                </c:pt>
                <c:pt idx="10">
                  <c:v>Capital Expense </c:v>
                </c:pt>
              </c:strCache>
            </c:strRef>
          </c:cat>
          <c:val>
            <c:numRef>
              <c:f>('Income Senario'!$C$16:$C$20,'Income Senario'!$C$31:$C$34,'Income Senario'!$C$39:$C$40)</c:f>
              <c:numCache>
                <c:formatCode>_("$"* #,##0.00_);_("$"* \(#,##0.00\);_("$"* "-"??_);_(@_)</c:formatCode>
                <c:ptCount val="11"/>
                <c:pt idx="0">
                  <c:v>945</c:v>
                </c:pt>
                <c:pt idx="1">
                  <c:v>500.25</c:v>
                </c:pt>
                <c:pt idx="2">
                  <c:v>710.64</c:v>
                </c:pt>
                <c:pt idx="3">
                  <c:v>2782.5299999999997</c:v>
                </c:pt>
                <c:pt idx="4">
                  <c:v>1692.15</c:v>
                </c:pt>
                <c:pt idx="5">
                  <c:v>420</c:v>
                </c:pt>
                <c:pt idx="6">
                  <c:v>197.4</c:v>
                </c:pt>
                <c:pt idx="7">
                  <c:v>107.10000000000001</c:v>
                </c:pt>
                <c:pt idx="8">
                  <c:v>102.9</c:v>
                </c:pt>
                <c:pt idx="9">
                  <c:v>75</c:v>
                </c:pt>
                <c:pt idx="1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161-47F5-893B-8E9D68FA9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gradFill rotWithShape="1">
                      <a:gsLst>
                        <a:gs pos="0">
                          <a:schemeClr val="accent1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161-47F5-893B-8E9D68FA9AAB}"/>
                    </c:ext>
                  </c:extLst>
                </c:dPt>
                <c:dPt>
                  <c:idx val="1"/>
                  <c:bubble3D val="0"/>
                  <c:spPr>
                    <a:gradFill rotWithShape="1">
                      <a:gsLst>
                        <a:gs pos="0">
                          <a:schemeClr val="accent2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161-47F5-893B-8E9D68FA9AAB}"/>
                    </c:ext>
                  </c:extLst>
                </c:dPt>
                <c:dPt>
                  <c:idx val="2"/>
                  <c:bubble3D val="0"/>
                  <c:spPr>
                    <a:gradFill rotWithShape="1">
                      <a:gsLst>
                        <a:gs pos="0">
                          <a:schemeClr val="accent3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161-47F5-893B-8E9D68FA9AAB}"/>
                    </c:ext>
                  </c:extLst>
                </c:dPt>
                <c:dPt>
                  <c:idx val="3"/>
                  <c:bubble3D val="0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E-2161-47F5-893B-8E9D68FA9AAB}"/>
                    </c:ext>
                  </c:extLst>
                </c:dPt>
                <c:dPt>
                  <c:idx val="4"/>
                  <c:bubble3D val="0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2161-47F5-893B-8E9D68FA9AAB}"/>
                    </c:ext>
                  </c:extLst>
                </c:dPt>
                <c:dPt>
                  <c:idx val="5"/>
                  <c:bubble3D val="0"/>
                  <c:spPr>
                    <a:gradFill rotWithShape="1">
                      <a:gsLst>
                        <a:gs pos="0">
                          <a:schemeClr val="accent6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6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6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2161-47F5-893B-8E9D68FA9AAB}"/>
                    </c:ext>
                  </c:extLst>
                </c:dPt>
                <c:dPt>
                  <c:idx val="6"/>
                  <c:bubble3D val="0"/>
                  <c:spPr>
                    <a:gradFill rotWithShape="1">
                      <a:gsLst>
                        <a:gs pos="0">
                          <a:schemeClr val="accent1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1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1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4-2161-47F5-893B-8E9D68FA9AAB}"/>
                    </c:ext>
                  </c:extLst>
                </c:dPt>
                <c:dPt>
                  <c:idx val="7"/>
                  <c:bubble3D val="0"/>
                  <c:spPr>
                    <a:gradFill rotWithShape="1">
                      <a:gsLst>
                        <a:gs pos="0">
                          <a:schemeClr val="accent2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2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2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6-2161-47F5-893B-8E9D68FA9AAB}"/>
                    </c:ext>
                  </c:extLst>
                </c:dPt>
                <c:dPt>
                  <c:idx val="8"/>
                  <c:bubble3D val="0"/>
                  <c:spPr>
                    <a:gradFill rotWithShape="1">
                      <a:gsLst>
                        <a:gs pos="0">
                          <a:schemeClr val="accent3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3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3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8-2161-47F5-893B-8E9D68FA9AAB}"/>
                    </c:ext>
                  </c:extLst>
                </c:dPt>
                <c:dPt>
                  <c:idx val="9"/>
                  <c:bubble3D val="0"/>
                  <c:spPr>
                    <a:gradFill rotWithShape="1">
                      <a:gsLst>
                        <a:gs pos="0">
                          <a:schemeClr val="accent4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A-2161-47F5-893B-8E9D68FA9AAB}"/>
                    </c:ext>
                  </c:extLst>
                </c:dPt>
                <c:dPt>
                  <c:idx val="10"/>
                  <c:bubble3D val="0"/>
                  <c:spPr>
                    <a:gradFill rotWithShape="1">
                      <a:gsLst>
                        <a:gs pos="0">
                          <a:schemeClr val="accent5">
                            <a:lumMod val="60000"/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lumMod val="60000"/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60000"/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>
                      <a:noFill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C-2161-47F5-893B-8E9D68FA9AAB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('Income Senario'!$A$16:$A$20,'Income Senario'!$A$31:$A$34,'Income Senario'!$A$39:$A$40)</c15:sqref>
                        </c15:formulaRef>
                      </c:ext>
                    </c:extLst>
                    <c:strCache>
                      <c:ptCount val="11"/>
                      <c:pt idx="0">
                        <c:v>Vendor 1</c:v>
                      </c:pt>
                      <c:pt idx="1">
                        <c:v>Vendor 2</c:v>
                      </c:pt>
                      <c:pt idx="2">
                        <c:v>Vendor 3</c:v>
                      </c:pt>
                      <c:pt idx="3">
                        <c:v>Vendor 4</c:v>
                      </c:pt>
                      <c:pt idx="4">
                        <c:v>Vendor 5</c:v>
                      </c:pt>
                      <c:pt idx="5">
                        <c:v>Marketing </c:v>
                      </c:pt>
                      <c:pt idx="6">
                        <c:v>Management </c:v>
                      </c:pt>
                      <c:pt idx="7">
                        <c:v>Advertising </c:v>
                      </c:pt>
                      <c:pt idx="8">
                        <c:v>Salaries &amp; Benefits</c:v>
                      </c:pt>
                      <c:pt idx="9">
                        <c:v>Other </c:v>
                      </c:pt>
                      <c:pt idx="10">
                        <c:v>Capital Expense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('Income Senario'!$B$16:$B$20,'Income Senario'!$B$31:$B$34,'Income Senario'!$B$39:$B$40)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D-2161-47F5-893B-8E9D68FA9AAB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2881598664093E-2"/>
          <c:y val="4.5227920227920222E-2"/>
          <c:w val="0.8651598261662653"/>
          <c:h val="0.8377488872142953"/>
        </c:manualLayout>
      </c:layout>
      <c:lineChart>
        <c:grouping val="stacked"/>
        <c:varyColors val="0"/>
        <c:ser>
          <c:idx val="0"/>
          <c:order val="0"/>
          <c:spPr>
            <a:ln w="317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NET INCOME</c:v>
              </c:pt>
            </c:strLit>
          </c:cat>
          <c:val>
            <c:numRef>
              <c:f>'Income Senario'!$C$46:$E$46</c:f>
              <c:numCache>
                <c:formatCode>0%</c:formatCode>
                <c:ptCount val="3"/>
                <c:pt idx="0">
                  <c:v>0.81957286372769178</c:v>
                </c:pt>
                <c:pt idx="1">
                  <c:v>0.74426896411881704</c:v>
                </c:pt>
                <c:pt idx="2">
                  <c:v>0.44784231293207266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1-4AB2-9678-E7A9394B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5051568"/>
        <c:axId val="635070768"/>
      </c:lineChart>
      <c:catAx>
        <c:axId val="63505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070768"/>
        <c:crosses val="autoZero"/>
        <c:auto val="1"/>
        <c:lblAlgn val="ctr"/>
        <c:lblOffset val="100"/>
        <c:noMultiLvlLbl val="0"/>
      </c:catAx>
      <c:valAx>
        <c:axId val="635070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6350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401781</xdr:colOff>
      <xdr:row>5</xdr:row>
      <xdr:rowOff>55418</xdr:rowOff>
    </xdr:from>
    <xdr:to>
      <xdr:col>14</xdr:col>
      <xdr:colOff>180109</xdr:colOff>
      <xdr:row>18</xdr:row>
      <xdr:rowOff>41564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D3978F-BB50-44F5-890C-97B8EBD3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374072</xdr:colOff>
      <xdr:row>5</xdr:row>
      <xdr:rowOff>69273</xdr:rowOff>
    </xdr:from>
    <xdr:to>
      <xdr:col>21</xdr:col>
      <xdr:colOff>401781</xdr:colOff>
      <xdr:row>18</xdr:row>
      <xdr:rowOff>55419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276D990-40EB-41FB-B5CD-59E6158DF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403760</xdr:colOff>
      <xdr:row>19</xdr:row>
      <xdr:rowOff>21772</xdr:rowOff>
    </xdr:from>
    <xdr:to>
      <xdr:col>21</xdr:col>
      <xdr:colOff>536584</xdr:colOff>
      <xdr:row>31</xdr:row>
      <xdr:rowOff>128862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AAA4F3B-E596-4936-BB82-923F7FA8D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457199</xdr:colOff>
      <xdr:row>19</xdr:row>
      <xdr:rowOff>43543</xdr:rowOff>
    </xdr:from>
    <xdr:to>
      <xdr:col>14</xdr:col>
      <xdr:colOff>224641</xdr:colOff>
      <xdr:row>31</xdr:row>
      <xdr:rowOff>86387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4D03DB1-7DF1-4F45-A5F0-A0C7037AE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43C3-B432-4BE8-B70A-165BBA51B58B}">
  <dimension ref="C3:O40"/>
  <sheetViews>
    <sheetView tabSelected="1" topLeftCell="A12" zoomScaleNormal="100" workbookViewId="0">
      <selection activeCell="N3" sqref="N3"/>
    </sheetView>
  </sheetViews>
  <sheetFormatPr defaultRowHeight="14.4" x14ac:dyDescent="0.3"/>
  <cols>
    <col min="1" max="3" width="8.88671875" style="1"/>
    <col min="4" max="4" width="14.33203125" style="1" customWidth="1"/>
    <col min="5" max="5" width="18.88671875" style="1" customWidth="1"/>
    <col min="6" max="6" width="25.109375" style="1" customWidth="1"/>
    <col min="7" max="7" width="11" style="1" customWidth="1"/>
    <col min="8" max="8" width="8.88671875" style="1"/>
    <col min="9" max="9" width="10.88671875" style="1" customWidth="1"/>
    <col min="10" max="10" width="12.88671875" style="1" customWidth="1"/>
    <col min="11" max="16384" width="8.88671875" style="1"/>
  </cols>
  <sheetData>
    <row r="3" spans="3:15" ht="15" thickBot="1" x14ac:dyDescent="0.35"/>
    <row r="4" spans="3:15" x14ac:dyDescent="0.3">
      <c r="C4" s="44"/>
      <c r="D4" s="45">
        <v>45596</v>
      </c>
      <c r="E4" s="46"/>
      <c r="F4" s="46"/>
      <c r="G4" s="46"/>
      <c r="H4" s="46"/>
      <c r="I4" s="46"/>
      <c r="J4" s="46"/>
      <c r="K4" s="47"/>
    </row>
    <row r="5" spans="3:15" x14ac:dyDescent="0.3">
      <c r="C5" s="48"/>
      <c r="D5" s="49"/>
      <c r="E5" s="49"/>
      <c r="F5" s="49"/>
      <c r="G5" s="50" t="s">
        <v>4</v>
      </c>
      <c r="H5" s="50"/>
      <c r="I5" s="50"/>
      <c r="J5" s="49"/>
      <c r="K5" s="51"/>
    </row>
    <row r="6" spans="3:15" x14ac:dyDescent="0.3">
      <c r="C6" s="48"/>
      <c r="D6" s="49"/>
      <c r="E6" s="49"/>
      <c r="F6" s="49"/>
      <c r="G6" s="49"/>
      <c r="H6" s="49"/>
      <c r="I6" s="49"/>
      <c r="J6" s="49"/>
      <c r="K6" s="51"/>
    </row>
    <row r="7" spans="3:15" ht="15" thickBot="1" x14ac:dyDescent="0.35">
      <c r="C7" s="48"/>
      <c r="D7" s="25" t="s">
        <v>1</v>
      </c>
      <c r="E7" s="25" t="s">
        <v>9</v>
      </c>
      <c r="F7" s="25" t="s">
        <v>5</v>
      </c>
      <c r="G7" s="25" t="s">
        <v>50</v>
      </c>
      <c r="H7" s="25" t="s">
        <v>51</v>
      </c>
      <c r="I7" s="25" t="s">
        <v>49</v>
      </c>
      <c r="J7" s="52"/>
      <c r="K7" s="51"/>
    </row>
    <row r="8" spans="3:15" x14ac:dyDescent="0.3">
      <c r="C8" s="48"/>
      <c r="D8" s="49"/>
      <c r="E8" s="49"/>
      <c r="F8" s="49"/>
      <c r="G8" s="49"/>
      <c r="H8" s="49"/>
      <c r="I8" s="49"/>
      <c r="J8" s="49"/>
      <c r="K8" s="51"/>
    </row>
    <row r="9" spans="3:15" x14ac:dyDescent="0.3">
      <c r="C9" s="48"/>
      <c r="D9" s="53" t="s">
        <v>2</v>
      </c>
      <c r="E9" s="53"/>
      <c r="F9" s="52"/>
      <c r="G9" s="52"/>
      <c r="H9" s="52"/>
      <c r="I9" s="52"/>
      <c r="J9" s="49"/>
      <c r="K9" s="51"/>
    </row>
    <row r="10" spans="3:15" x14ac:dyDescent="0.3">
      <c r="C10" s="48"/>
      <c r="D10" s="54">
        <v>10500</v>
      </c>
      <c r="E10" s="55" t="s">
        <v>15</v>
      </c>
      <c r="F10" s="52" t="s">
        <v>28</v>
      </c>
      <c r="G10" s="6">
        <v>0.5</v>
      </c>
      <c r="H10" s="6">
        <v>0</v>
      </c>
      <c r="I10" s="6">
        <v>-0.05</v>
      </c>
      <c r="J10" s="49"/>
      <c r="K10" s="51"/>
      <c r="M10" s="27"/>
      <c r="N10" s="27"/>
      <c r="O10" s="27"/>
    </row>
    <row r="11" spans="3:15" x14ac:dyDescent="0.3">
      <c r="C11" s="48"/>
      <c r="D11" s="54">
        <v>20000</v>
      </c>
      <c r="E11" s="55" t="s">
        <v>16</v>
      </c>
      <c r="F11" s="52" t="s">
        <v>28</v>
      </c>
      <c r="G11" s="6">
        <v>0.85</v>
      </c>
      <c r="H11" s="6">
        <v>0</v>
      </c>
      <c r="I11" s="6">
        <v>0.03</v>
      </c>
      <c r="J11" s="49"/>
      <c r="K11" s="51"/>
      <c r="M11" s="28"/>
      <c r="N11" s="28"/>
    </row>
    <row r="12" spans="3:15" x14ac:dyDescent="0.3">
      <c r="C12" s="48"/>
      <c r="D12" s="54">
        <v>11500</v>
      </c>
      <c r="E12" s="55" t="s">
        <v>17</v>
      </c>
      <c r="F12" s="52" t="s">
        <v>28</v>
      </c>
      <c r="G12" s="6">
        <v>0.75</v>
      </c>
      <c r="H12" s="6">
        <v>0</v>
      </c>
      <c r="I12" s="6">
        <v>0.02</v>
      </c>
      <c r="J12" s="49"/>
      <c r="K12" s="51"/>
    </row>
    <row r="13" spans="3:15" x14ac:dyDescent="0.3">
      <c r="C13" s="48"/>
      <c r="D13" s="56"/>
      <c r="E13" s="57"/>
      <c r="F13" s="52"/>
      <c r="G13" s="49"/>
      <c r="H13" s="49"/>
      <c r="I13" s="49"/>
      <c r="J13" s="49"/>
      <c r="K13" s="51"/>
    </row>
    <row r="14" spans="3:15" x14ac:dyDescent="0.3">
      <c r="C14" s="48"/>
      <c r="D14" s="53" t="s">
        <v>3</v>
      </c>
      <c r="E14" s="53"/>
      <c r="F14" s="49"/>
      <c r="G14" s="49"/>
      <c r="H14" s="49"/>
      <c r="I14" s="49"/>
      <c r="J14" s="49"/>
      <c r="K14" s="51"/>
    </row>
    <row r="15" spans="3:15" x14ac:dyDescent="0.3">
      <c r="C15" s="48"/>
      <c r="D15" s="54">
        <v>500</v>
      </c>
      <c r="E15" s="55" t="s">
        <v>18</v>
      </c>
      <c r="F15" s="52" t="s">
        <v>28</v>
      </c>
      <c r="G15" s="6">
        <v>0</v>
      </c>
      <c r="H15" s="6">
        <v>0.89</v>
      </c>
      <c r="I15" s="6">
        <v>0.67</v>
      </c>
      <c r="J15" s="49"/>
      <c r="K15" s="58"/>
    </row>
    <row r="16" spans="3:15" x14ac:dyDescent="0.3">
      <c r="C16" s="48"/>
      <c r="D16" s="54">
        <v>435</v>
      </c>
      <c r="E16" s="55" t="s">
        <v>19</v>
      </c>
      <c r="F16" s="52" t="s">
        <v>28</v>
      </c>
      <c r="G16" s="6">
        <v>0</v>
      </c>
      <c r="H16" s="6">
        <v>0.15</v>
      </c>
      <c r="I16" s="6">
        <v>0.84</v>
      </c>
      <c r="J16" s="49"/>
      <c r="K16" s="58"/>
    </row>
    <row r="17" spans="3:14" x14ac:dyDescent="0.3">
      <c r="C17" s="48"/>
      <c r="D17" s="54">
        <v>378</v>
      </c>
      <c r="E17" s="55" t="s">
        <v>20</v>
      </c>
      <c r="F17" s="52" t="s">
        <v>28</v>
      </c>
      <c r="G17" s="6">
        <v>0</v>
      </c>
      <c r="H17" s="6">
        <v>0.88</v>
      </c>
      <c r="I17" s="6">
        <v>0.67</v>
      </c>
      <c r="J17" s="49"/>
      <c r="K17" s="51"/>
    </row>
    <row r="18" spans="3:14" x14ac:dyDescent="0.3">
      <c r="C18" s="48"/>
      <c r="D18" s="54">
        <v>2157</v>
      </c>
      <c r="E18" s="55" t="s">
        <v>21</v>
      </c>
      <c r="F18" s="52" t="s">
        <v>28</v>
      </c>
      <c r="G18" s="6">
        <v>0</v>
      </c>
      <c r="H18" s="6">
        <v>0.28999999999999998</v>
      </c>
      <c r="I18" s="6">
        <v>0.49</v>
      </c>
      <c r="J18" s="49"/>
      <c r="K18" s="58"/>
      <c r="L18" s="23"/>
    </row>
    <row r="19" spans="3:14" x14ac:dyDescent="0.3">
      <c r="C19" s="48"/>
      <c r="D19" s="54">
        <v>1167</v>
      </c>
      <c r="E19" s="55" t="s">
        <v>22</v>
      </c>
      <c r="F19" s="52" t="s">
        <v>28</v>
      </c>
      <c r="G19" s="6">
        <v>0</v>
      </c>
      <c r="H19" s="6">
        <v>0.45</v>
      </c>
      <c r="I19" s="6">
        <v>0.68</v>
      </c>
      <c r="J19" s="49"/>
      <c r="K19" s="51"/>
    </row>
    <row r="20" spans="3:14" x14ac:dyDescent="0.3">
      <c r="C20" s="48"/>
      <c r="D20" s="59"/>
      <c r="E20" s="57"/>
      <c r="F20" s="52"/>
      <c r="G20" s="49"/>
      <c r="H20" s="49"/>
      <c r="I20" s="49"/>
      <c r="J20" s="49"/>
      <c r="K20" s="51"/>
    </row>
    <row r="21" spans="3:14" x14ac:dyDescent="0.3">
      <c r="C21" s="48"/>
      <c r="D21" s="60"/>
      <c r="E21" s="57"/>
      <c r="F21" s="52"/>
      <c r="G21" s="33"/>
      <c r="H21" s="33"/>
      <c r="I21" s="33"/>
      <c r="J21" s="49"/>
      <c r="K21" s="58"/>
      <c r="L21" s="23"/>
    </row>
    <row r="22" spans="3:14" x14ac:dyDescent="0.3">
      <c r="C22" s="48"/>
      <c r="D22" s="53" t="s">
        <v>41</v>
      </c>
      <c r="E22" s="53"/>
      <c r="F22" s="52"/>
      <c r="G22" s="49"/>
      <c r="H22" s="49"/>
      <c r="I22" s="49"/>
      <c r="J22" s="49"/>
      <c r="K22" s="58"/>
    </row>
    <row r="23" spans="3:14" x14ac:dyDescent="0.3">
      <c r="C23" s="48"/>
      <c r="D23" s="54">
        <v>400</v>
      </c>
      <c r="E23" s="55" t="s">
        <v>37</v>
      </c>
      <c r="F23" s="52" t="s">
        <v>28</v>
      </c>
      <c r="G23" s="9">
        <v>0.03</v>
      </c>
      <c r="H23" s="9">
        <v>0.05</v>
      </c>
      <c r="I23" s="9">
        <v>0.11</v>
      </c>
      <c r="J23" s="49"/>
      <c r="K23" s="58"/>
      <c r="L23" s="23"/>
      <c r="M23" s="23"/>
      <c r="N23" s="23"/>
    </row>
    <row r="24" spans="3:14" x14ac:dyDescent="0.3">
      <c r="C24" s="48"/>
      <c r="D24" s="54">
        <v>188</v>
      </c>
      <c r="E24" s="55" t="s">
        <v>38</v>
      </c>
      <c r="F24" s="52" t="s">
        <v>28</v>
      </c>
      <c r="G24" s="9">
        <v>0.03</v>
      </c>
      <c r="H24" s="9">
        <v>0.05</v>
      </c>
      <c r="I24" s="9">
        <v>0.18</v>
      </c>
      <c r="J24" s="49"/>
      <c r="K24" s="58"/>
      <c r="L24" s="23"/>
      <c r="M24" s="23"/>
      <c r="N24" s="23"/>
    </row>
    <row r="25" spans="3:14" x14ac:dyDescent="0.3">
      <c r="C25" s="48"/>
      <c r="D25" s="54">
        <v>102</v>
      </c>
      <c r="E25" s="55" t="s">
        <v>39</v>
      </c>
      <c r="F25" s="52" t="s">
        <v>28</v>
      </c>
      <c r="G25" s="9">
        <v>0.03</v>
      </c>
      <c r="H25" s="9">
        <v>0.05</v>
      </c>
      <c r="I25" s="9">
        <v>0.16</v>
      </c>
      <c r="J25" s="49"/>
      <c r="K25" s="58"/>
      <c r="L25" s="23"/>
      <c r="M25" s="23"/>
      <c r="N25" s="23"/>
    </row>
    <row r="26" spans="3:14" x14ac:dyDescent="0.3">
      <c r="C26" s="48"/>
      <c r="D26" s="54">
        <v>98</v>
      </c>
      <c r="E26" s="55" t="s">
        <v>40</v>
      </c>
      <c r="F26" s="52" t="s">
        <v>28</v>
      </c>
      <c r="G26" s="9">
        <v>0.03</v>
      </c>
      <c r="H26" s="9">
        <v>0.05</v>
      </c>
      <c r="I26" s="9">
        <v>0.15</v>
      </c>
      <c r="J26" s="49"/>
      <c r="K26" s="58"/>
      <c r="L26" s="23"/>
      <c r="M26" s="23"/>
      <c r="N26" s="23"/>
    </row>
    <row r="27" spans="3:14" x14ac:dyDescent="0.3">
      <c r="C27" s="48"/>
      <c r="D27" s="49"/>
      <c r="E27" s="57"/>
      <c r="F27" s="52"/>
      <c r="G27" s="49"/>
      <c r="H27" s="49"/>
      <c r="I27" s="49"/>
      <c r="J27" s="49"/>
      <c r="K27" s="51"/>
    </row>
    <row r="28" spans="3:14" x14ac:dyDescent="0.3">
      <c r="C28" s="48"/>
      <c r="D28" s="49"/>
      <c r="E28" s="61" t="s">
        <v>6</v>
      </c>
      <c r="F28" s="52" t="s">
        <v>44</v>
      </c>
      <c r="G28" s="9">
        <v>0.18</v>
      </c>
      <c r="H28" s="9">
        <v>0.05</v>
      </c>
      <c r="I28" s="9">
        <v>0.15</v>
      </c>
      <c r="J28" s="49"/>
      <c r="K28" s="51"/>
    </row>
    <row r="29" spans="3:14" ht="18" x14ac:dyDescent="0.35">
      <c r="C29" s="48"/>
      <c r="D29" s="49"/>
      <c r="E29" s="49"/>
      <c r="F29" s="49"/>
      <c r="G29" s="62"/>
      <c r="H29" s="62"/>
      <c r="I29" s="62"/>
      <c r="J29" s="49"/>
      <c r="K29" s="51"/>
    </row>
    <row r="30" spans="3:14" ht="18" x14ac:dyDescent="0.35">
      <c r="C30" s="48"/>
      <c r="D30" s="49"/>
      <c r="E30" s="49"/>
      <c r="F30" s="49"/>
      <c r="G30" s="62" t="s">
        <v>25</v>
      </c>
      <c r="H30" s="62" t="s">
        <v>26</v>
      </c>
      <c r="I30" s="62" t="s">
        <v>27</v>
      </c>
      <c r="J30" s="49"/>
      <c r="K30" s="51"/>
    </row>
    <row r="31" spans="3:14" x14ac:dyDescent="0.3">
      <c r="C31" s="48"/>
      <c r="D31" s="49"/>
      <c r="E31" s="61" t="s">
        <v>7</v>
      </c>
      <c r="F31" s="52" t="s">
        <v>8</v>
      </c>
      <c r="G31" s="2">
        <v>100</v>
      </c>
      <c r="H31" s="2">
        <v>150</v>
      </c>
      <c r="I31" s="2">
        <v>195</v>
      </c>
      <c r="J31" s="49"/>
      <c r="K31" s="51"/>
    </row>
    <row r="32" spans="3:14" x14ac:dyDescent="0.3">
      <c r="C32" s="48"/>
      <c r="D32" s="49"/>
      <c r="E32" s="49"/>
      <c r="F32" s="52"/>
      <c r="G32" s="49"/>
      <c r="H32" s="49"/>
      <c r="I32" s="49"/>
      <c r="J32" s="49"/>
      <c r="K32" s="51"/>
    </row>
    <row r="33" spans="3:11" x14ac:dyDescent="0.3">
      <c r="C33" s="48"/>
      <c r="D33" s="49"/>
      <c r="E33" s="61" t="s">
        <v>11</v>
      </c>
      <c r="F33" s="56" t="s">
        <v>8</v>
      </c>
      <c r="G33" s="2">
        <v>75</v>
      </c>
      <c r="H33" s="2">
        <v>150</v>
      </c>
      <c r="I33" s="2">
        <v>7800</v>
      </c>
      <c r="J33" s="49"/>
      <c r="K33" s="51"/>
    </row>
    <row r="34" spans="3:11" ht="15" thickBot="1" x14ac:dyDescent="0.35">
      <c r="C34" s="63"/>
      <c r="D34" s="64"/>
      <c r="E34" s="64"/>
      <c r="F34" s="65"/>
      <c r="G34" s="64"/>
      <c r="H34" s="64"/>
      <c r="I34" s="64"/>
      <c r="J34" s="64"/>
      <c r="K34" s="66"/>
    </row>
    <row r="36" spans="3:11" x14ac:dyDescent="0.3">
      <c r="D36" s="14" t="s">
        <v>12</v>
      </c>
    </row>
    <row r="37" spans="3:11" x14ac:dyDescent="0.3">
      <c r="D37" s="29" t="s">
        <v>46</v>
      </c>
      <c r="E37" s="13"/>
      <c r="F37" s="13"/>
      <c r="G37" s="13"/>
      <c r="H37" s="13"/>
      <c r="I37" s="13"/>
      <c r="J37" s="13"/>
    </row>
    <row r="38" spans="3:11" x14ac:dyDescent="0.3">
      <c r="D38" s="13" t="s">
        <v>30</v>
      </c>
      <c r="E38" s="13"/>
      <c r="F38" s="13"/>
      <c r="G38" s="13"/>
      <c r="H38" s="13"/>
      <c r="I38" s="13"/>
      <c r="J38" s="13"/>
    </row>
    <row r="39" spans="3:11" x14ac:dyDescent="0.3">
      <c r="D39" s="12" t="s">
        <v>47</v>
      </c>
      <c r="E39" s="13"/>
      <c r="F39" s="13"/>
      <c r="G39" s="13"/>
      <c r="H39" s="13"/>
      <c r="I39" s="13"/>
      <c r="J39" s="13"/>
    </row>
    <row r="40" spans="3:11" x14ac:dyDescent="0.3">
      <c r="D40" s="12"/>
      <c r="E40" s="13"/>
      <c r="F40" s="13"/>
      <c r="G40" s="13"/>
      <c r="H40" s="13"/>
      <c r="I40" s="13"/>
      <c r="J40" s="13"/>
    </row>
  </sheetData>
  <mergeCells count="4">
    <mergeCell ref="G5:I5"/>
    <mergeCell ref="D14:E14"/>
    <mergeCell ref="D9:E9"/>
    <mergeCell ref="D22:E22"/>
  </mergeCells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A711-AC41-4CC7-93EE-6F57DA820E1E}">
  <dimension ref="A1:O50"/>
  <sheetViews>
    <sheetView showGridLines="0" zoomScale="85" zoomScaleNormal="85" workbookViewId="0">
      <selection activeCell="D10" sqref="D10"/>
    </sheetView>
  </sheetViews>
  <sheetFormatPr defaultRowHeight="14.4" x14ac:dyDescent="0.3"/>
  <cols>
    <col min="1" max="1" width="19" customWidth="1"/>
    <col min="2" max="2" width="14.33203125" customWidth="1"/>
    <col min="3" max="3" width="15.6640625" customWidth="1"/>
    <col min="4" max="4" width="17.44140625" customWidth="1"/>
    <col min="5" max="5" width="16.44140625" customWidth="1"/>
    <col min="9" max="9" width="13.109375" customWidth="1"/>
    <col min="10" max="10" width="13.77734375" customWidth="1"/>
  </cols>
  <sheetData>
    <row r="1" spans="1:15" s="20" customFormat="1" ht="18.600000000000001" customHeight="1" x14ac:dyDescent="0.4">
      <c r="A1" s="22" t="s">
        <v>0</v>
      </c>
      <c r="B1" s="21" t="s">
        <v>49</v>
      </c>
    </row>
    <row r="2" spans="1:15" ht="21" x14ac:dyDescent="0.4">
      <c r="A2" s="22" t="s">
        <v>23</v>
      </c>
      <c r="B2" s="21" t="s">
        <v>48</v>
      </c>
    </row>
    <row r="3" spans="1:15" x14ac:dyDescent="0.3">
      <c r="A3" s="19"/>
      <c r="B3" s="19"/>
    </row>
    <row r="5" spans="1:15" ht="18.600000000000001" thickBot="1" x14ac:dyDescent="0.4">
      <c r="A5" s="1"/>
      <c r="B5" s="39"/>
      <c r="C5" s="40" t="s">
        <v>13</v>
      </c>
      <c r="D5" s="40" t="s">
        <v>24</v>
      </c>
      <c r="E5" s="40" t="s">
        <v>14</v>
      </c>
      <c r="H5" s="4"/>
      <c r="I5" s="10"/>
      <c r="J5" s="10"/>
      <c r="K5" s="10"/>
      <c r="L5" s="10"/>
      <c r="M5" s="10"/>
      <c r="N5" s="10"/>
      <c r="O5" s="10"/>
    </row>
    <row r="6" spans="1:15" ht="18.600000000000001" thickTop="1" x14ac:dyDescent="0.35">
      <c r="A6" s="1"/>
      <c r="B6" s="24"/>
      <c r="C6" s="38">
        <f>EOMONTH('Income Inputs'!D4,12)</f>
        <v>45961</v>
      </c>
      <c r="D6" s="38">
        <f>EOMONTH(C6,12)</f>
        <v>46326</v>
      </c>
      <c r="E6" s="38">
        <f>EOMONTH(D6,12)</f>
        <v>46691</v>
      </c>
      <c r="H6" s="4"/>
      <c r="I6" s="34"/>
      <c r="J6" s="34"/>
    </row>
    <row r="7" spans="1:15" x14ac:dyDescent="0.3">
      <c r="I7" s="34"/>
      <c r="J7" s="34"/>
    </row>
    <row r="8" spans="1:15" x14ac:dyDescent="0.3">
      <c r="B8" s="41" t="s">
        <v>31</v>
      </c>
      <c r="C8" s="42"/>
      <c r="D8" s="42"/>
      <c r="E8" s="43"/>
      <c r="G8" s="7"/>
      <c r="I8" s="34"/>
      <c r="J8" s="34"/>
    </row>
    <row r="9" spans="1:15" x14ac:dyDescent="0.3">
      <c r="A9" t="str">
        <f>'Income Inputs'!E10</f>
        <v>Revenue Stream 1</v>
      </c>
      <c r="B9" s="11"/>
      <c r="C9" s="11">
        <f>(IF($B$1="conservative",'Income Inputs'!$D10*'Income Inputs'!$I10,IF($B$1="Optimistic",'Income Inputs'!$D10*'Income Inputs'!$G10,'Income Inputs'!$D10*'Income Inputs'!$H10)))+'Income Inputs'!$D10</f>
        <v>9975</v>
      </c>
      <c r="D9" s="11">
        <f>(IF($B$1="conservative",C9*'Income Inputs'!$I10,IF($B$1="optimistic",C9*'Income Inputs'!$G10,C9*'Income Inputs'!$H10)))+C9</f>
        <v>9476.25</v>
      </c>
      <c r="E9" s="11">
        <f>(IF($B$1="conservative",D9*'Income Inputs'!$I10,IF($B$1="optimistic",D9*'Income Inputs'!$G10,D9*'Income Inputs'!$H10)))+D9</f>
        <v>9002.4375</v>
      </c>
      <c r="G9" s="7"/>
    </row>
    <row r="10" spans="1:15" x14ac:dyDescent="0.3">
      <c r="A10" t="str">
        <f>'Income Inputs'!E11</f>
        <v>Revenue Stream 2</v>
      </c>
      <c r="B10" s="11"/>
      <c r="C10" s="11">
        <f>(IF($B$1="conservative",'Income Inputs'!$D11*'Income Inputs'!$I11,IF($B$1="optimistic",'Income Inputs'!$D11*'Income Inputs'!$G11,'Income Inputs'!$D11*'Income Inputs'!$H11)))+'Income Inputs'!$D11</f>
        <v>20600</v>
      </c>
      <c r="D10" s="11">
        <f>(IF($B$1="conservative",C10*'Income Inputs'!$I11,IF($B$1="optimistic",C10*'Income Inputs'!$G11,C10*'Income Inputs'!$H11)))+C10</f>
        <v>21218</v>
      </c>
      <c r="E10" s="11">
        <f>(IF($B$1="conservative",D10*'Income Inputs'!$I11,IF($B$1="optimistic",D10*'Income Inputs'!$G11,D10*'Income Inputs'!$H11)))+D10</f>
        <v>21854.54</v>
      </c>
      <c r="G10" s="7"/>
    </row>
    <row r="11" spans="1:15" x14ac:dyDescent="0.3">
      <c r="A11" t="str">
        <f>'Income Inputs'!E12</f>
        <v>Revenue Stream 3</v>
      </c>
      <c r="B11" s="11"/>
      <c r="C11" s="11">
        <f>(IF($B$1="conservative",'Income Inputs'!$D12*'Income Inputs'!$I12,IF($B$1="optimistic",'Income Inputs'!$D12*'Income Inputs'!$G12,'Income Inputs'!$D12*'Income Inputs'!$H12)))+'Income Inputs'!$D12</f>
        <v>11730</v>
      </c>
      <c r="D11" s="11">
        <f>(IF($B$1="conservative",C11*'Income Inputs'!$I12,IF($B$1="optimistic",C11*'Income Inputs'!$G12,C11*'Income Inputs'!$H12)))+C11</f>
        <v>11964.6</v>
      </c>
      <c r="E11" s="11">
        <f>(IF($B$1="worst",D11*'Income Inputs'!$I12,IF($B$1="Best",D11*'Income Inputs'!$G12,D11*'Income Inputs'!$H12)))+D11</f>
        <v>11964.6</v>
      </c>
      <c r="G11" s="7"/>
    </row>
    <row r="12" spans="1:15" ht="15" thickBot="1" x14ac:dyDescent="0.35">
      <c r="B12" s="17"/>
      <c r="C12" s="17"/>
      <c r="D12" s="17"/>
      <c r="E12" s="17"/>
      <c r="G12" s="7"/>
    </row>
    <row r="13" spans="1:15" ht="15" thickTop="1" x14ac:dyDescent="0.3">
      <c r="A13" t="s">
        <v>33</v>
      </c>
      <c r="B13" s="11"/>
      <c r="C13" s="15">
        <f>SUM(C9:C11)</f>
        <v>42305</v>
      </c>
      <c r="D13" s="15">
        <f t="shared" ref="D13:E13" si="0">SUM(D9:D11)</f>
        <v>42658.85</v>
      </c>
      <c r="E13" s="15">
        <f t="shared" si="0"/>
        <v>42821.577499999999</v>
      </c>
      <c r="G13" s="7"/>
      <c r="H13" s="31"/>
    </row>
    <row r="14" spans="1:15" x14ac:dyDescent="0.3">
      <c r="B14" s="11"/>
      <c r="C14" s="15"/>
      <c r="D14" s="15"/>
      <c r="E14" s="15"/>
      <c r="G14" s="7"/>
      <c r="H14" s="31"/>
    </row>
    <row r="15" spans="1:15" x14ac:dyDescent="0.3">
      <c r="B15" s="41" t="s">
        <v>32</v>
      </c>
      <c r="C15" s="42"/>
      <c r="D15" s="42"/>
      <c r="E15" s="43"/>
      <c r="G15" s="7"/>
      <c r="H15" s="31"/>
    </row>
    <row r="16" spans="1:15" x14ac:dyDescent="0.3">
      <c r="A16" t="str">
        <f>'Income Inputs'!E15</f>
        <v>Vendor 1</v>
      </c>
      <c r="B16" s="11"/>
      <c r="C16" s="16">
        <f>IF($B$2="conservative",('Income Inputs'!$I15)*'Income Inputs'!$D15,IF($B$2="optimistic",('Income Inputs'!$G15)*'Income Inputs'!D15,('Income Inputs'!$H15)*'Income Inputs'!$D15))+'Income Inputs'!D15</f>
        <v>945</v>
      </c>
      <c r="D16" s="16">
        <f>IF($B$2="conservative",$C16*'Income Inputs'!$I15,IF('Income Senario'!$B$2="optimistic",'Income Senario'!$C16*'Income Inputs'!$G15,'Income Senario'!$C16*'Income Inputs'!$H15))+'Income Senario'!$C16</f>
        <v>1786.0500000000002</v>
      </c>
      <c r="E16" s="16">
        <f>IF($B$2="conservative",$D16*'Income Inputs'!$I15,IF('Income Senario'!$B$2="optimistic",'Income Senario'!$D16*'Income Inputs'!$G15,'Income Senario'!$D16*'Income Inputs'!$H15))+'Income Senario'!$D16</f>
        <v>3375.6345000000001</v>
      </c>
      <c r="G16" s="7"/>
    </row>
    <row r="17" spans="1:8" x14ac:dyDescent="0.3">
      <c r="A17" t="str">
        <f>'Income Inputs'!E16</f>
        <v>Vendor 2</v>
      </c>
      <c r="B17" s="11"/>
      <c r="C17" s="16">
        <f>IF($B$2="conservative",('Income Inputs'!$I16)*'Income Inputs'!$D16,IF($B$2="optimistic",('Income Inputs'!$G16)*'Income Inputs'!D16,('Income Inputs'!$H16)*'Income Inputs'!$D16))+'Income Inputs'!D16</f>
        <v>500.25</v>
      </c>
      <c r="D17" s="16">
        <f>IF($B$2="conservative",$C17*'Income Inputs'!$I16,IF('Income Senario'!$B$2="optimistic",'Income Senario'!$C17*'Income Inputs'!$G16,'Income Senario'!$C17*'Income Inputs'!$H16))+'Income Senario'!$C17</f>
        <v>575.28750000000002</v>
      </c>
      <c r="E17" s="16">
        <f>IF($B$2="conservative",$D17*'Income Inputs'!$I16,IF('Income Senario'!$B$2="optimistic",'Income Senario'!$D17*'Income Inputs'!$G16,'Income Senario'!$D17*'Income Inputs'!$H16))+'Income Senario'!$D17</f>
        <v>661.58062500000005</v>
      </c>
      <c r="G17" s="7"/>
    </row>
    <row r="18" spans="1:8" x14ac:dyDescent="0.3">
      <c r="A18" t="str">
        <f>'Income Inputs'!E17</f>
        <v>Vendor 3</v>
      </c>
      <c r="B18" s="11"/>
      <c r="C18" s="16">
        <f>IF($B$2="conservative",('Income Inputs'!$I17)*'Income Inputs'!$D17,IF($B$2="optimistic",('Income Inputs'!$G17)*'Income Inputs'!D17,('Income Inputs'!$H17)*'Income Inputs'!$D17))+'Income Inputs'!D17</f>
        <v>710.64</v>
      </c>
      <c r="D18" s="16">
        <f>IF($B$2="conservative",$C18*'Income Inputs'!$I17,IF('Income Senario'!$B$2="optimistic",'Income Senario'!$C18*'Income Inputs'!$G17,'Income Senario'!$C18*'Income Inputs'!$H17))+'Income Senario'!$C18</f>
        <v>1336.0032000000001</v>
      </c>
      <c r="E18" s="16">
        <f>IF($B$2="conservative",$D18*'Income Inputs'!$I17,IF('Income Senario'!$B$2="optimistic",'Income Senario'!$D18*'Income Inputs'!$G17,'Income Senario'!$D18*'Income Inputs'!$H17))+'Income Senario'!$D18</f>
        <v>2511.6860160000001</v>
      </c>
      <c r="G18" s="8"/>
    </row>
    <row r="19" spans="1:8" x14ac:dyDescent="0.3">
      <c r="A19" t="str">
        <f>'Income Inputs'!E18</f>
        <v>Vendor 4</v>
      </c>
      <c r="B19" s="11"/>
      <c r="C19" s="16">
        <f>IF($B$2="conservative",('Income Inputs'!$I18)*'Income Inputs'!$D18,IF($B$2="optimistic",('Income Inputs'!$G18)*'Income Inputs'!D18,('Income Inputs'!$H18)*'Income Inputs'!$D18))+'Income Inputs'!D18</f>
        <v>2782.5299999999997</v>
      </c>
      <c r="D19" s="16">
        <f>IF($B$2="conservative",$C19*'Income Inputs'!$I18,IF('Income Senario'!$B$2="optimistic",'Income Senario'!$C19*'Income Inputs'!$G18,'Income Senario'!$C19*'Income Inputs'!$H18))+'Income Senario'!$C19</f>
        <v>3589.4636999999993</v>
      </c>
      <c r="E19" s="16">
        <f>IF($B$2="conservative",$D19*'Income Inputs'!$I18,IF('Income Senario'!$B$2="optimistic",'Income Senario'!$D19*'Income Inputs'!$G18,'Income Senario'!$D19*'Income Inputs'!$H18))+'Income Senario'!$D19</f>
        <v>4630.4081729999989</v>
      </c>
      <c r="G19" s="8"/>
    </row>
    <row r="20" spans="1:8" x14ac:dyDescent="0.3">
      <c r="A20" t="str">
        <f>'Income Inputs'!E19</f>
        <v>Vendor 5</v>
      </c>
      <c r="B20" s="11"/>
      <c r="C20" s="16">
        <f>IF($B$2="conservative",('Income Inputs'!$I19)*'Income Inputs'!$D19,IF($B$2="optimistic",('Income Inputs'!$G19)*'Income Inputs'!D19,('Income Inputs'!$H19)*'Income Inputs'!$D19))+'Income Inputs'!D19</f>
        <v>1692.15</v>
      </c>
      <c r="D20" s="16">
        <f>IF($B$2="conservative",$C20*'Income Inputs'!$I19,IF('Income Senario'!$B$2="optimistic",'Income Senario'!$C20*'Income Inputs'!$G19,'Income Senario'!$C20*'Income Inputs'!$H19))+'Income Senario'!$C20</f>
        <v>2453.6175000000003</v>
      </c>
      <c r="E20" s="16">
        <f>IF($B$2="conservative",$D20*'Income Inputs'!$I19,IF('Income Senario'!$B$2="optimistic",'Income Senario'!$D20*'Income Inputs'!$G19,'Income Senario'!$D20*'Income Inputs'!$H19))+'Income Senario'!$D20</f>
        <v>3557.7453750000004</v>
      </c>
      <c r="G20" s="8"/>
    </row>
    <row r="21" spans="1:8" x14ac:dyDescent="0.3">
      <c r="B21" s="16"/>
      <c r="C21" s="16"/>
      <c r="D21" s="16"/>
      <c r="E21" s="16"/>
    </row>
    <row r="22" spans="1:8" ht="15" thickBot="1" x14ac:dyDescent="0.35">
      <c r="A22" t="s">
        <v>33</v>
      </c>
      <c r="B22" s="35"/>
      <c r="C22" s="32">
        <f>SUM(C16:C20)</f>
        <v>6630.57</v>
      </c>
      <c r="D22" s="32">
        <f>SUM(D16:D20)</f>
        <v>9740.4218999999994</v>
      </c>
      <c r="E22" s="32">
        <f>SUM(E16:E20)</f>
        <v>14737.054688999999</v>
      </c>
    </row>
    <row r="23" spans="1:8" ht="15" thickTop="1" x14ac:dyDescent="0.3">
      <c r="B23" s="30" t="s">
        <v>34</v>
      </c>
      <c r="C23" s="31">
        <f>C22/C13</f>
        <v>0.15673253752511523</v>
      </c>
      <c r="D23" s="31">
        <f>D22/D13</f>
        <v>0.2283329695948203</v>
      </c>
      <c r="E23" s="31">
        <f>E22/E13</f>
        <v>0.34415020532580798</v>
      </c>
    </row>
    <row r="24" spans="1:8" x14ac:dyDescent="0.3">
      <c r="B24" s="16"/>
      <c r="C24" s="18"/>
      <c r="D24" s="18"/>
      <c r="E24" s="18"/>
    </row>
    <row r="25" spans="1:8" x14ac:dyDescent="0.3">
      <c r="B25" s="16"/>
      <c r="C25" s="16"/>
      <c r="D25" s="16"/>
      <c r="E25" s="16"/>
    </row>
    <row r="26" spans="1:8" ht="15" thickBot="1" x14ac:dyDescent="0.35">
      <c r="A26" t="s">
        <v>10</v>
      </c>
      <c r="B26" s="32"/>
      <c r="C26" s="32">
        <f>C13-C22</f>
        <v>35674.43</v>
      </c>
      <c r="D26" s="32">
        <f>D13-D22</f>
        <v>32918.428099999997</v>
      </c>
      <c r="E26" s="32">
        <f>E13-E22</f>
        <v>28084.522811000003</v>
      </c>
    </row>
    <row r="27" spans="1:8" ht="15" thickTop="1" x14ac:dyDescent="0.3">
      <c r="B27" s="30"/>
      <c r="C27" s="31">
        <f>C26/C13</f>
        <v>0.84326746247488482</v>
      </c>
      <c r="D27" s="31">
        <f>D26/D13</f>
        <v>0.7716670304051797</v>
      </c>
      <c r="E27" s="31">
        <f>E26/E13</f>
        <v>0.65584979467419202</v>
      </c>
    </row>
    <row r="28" spans="1:8" x14ac:dyDescent="0.3">
      <c r="B28" s="30"/>
      <c r="C28" s="31"/>
      <c r="D28" s="31"/>
      <c r="E28" s="31"/>
    </row>
    <row r="29" spans="1:8" x14ac:dyDescent="0.3">
      <c r="B29" s="30"/>
      <c r="C29" s="31"/>
      <c r="D29" s="31"/>
      <c r="E29" s="31"/>
    </row>
    <row r="30" spans="1:8" x14ac:dyDescent="0.3">
      <c r="B30" s="41" t="s">
        <v>36</v>
      </c>
      <c r="C30" s="42"/>
      <c r="D30" s="42"/>
      <c r="E30" s="43"/>
    </row>
    <row r="31" spans="1:8" x14ac:dyDescent="0.3">
      <c r="A31" t="str">
        <f>'Income Inputs'!E23</f>
        <v xml:space="preserve">Marketing </v>
      </c>
      <c r="B31" s="11"/>
      <c r="C31" s="16">
        <f>IF(B2="optimistic",('Income Inputs'!G23+1)*'Income Inputs'!D23,IF(B2="conservative",('Income Inputs'!I23+1)*'Income Inputs'!D23,('Income Inputs'!H23+1)*'Income Inputs'!D23))</f>
        <v>420</v>
      </c>
      <c r="D31" s="16">
        <f>IF(B2="optimistic",C31*(1+'Income Inputs'!G23),IF('Income Senario'!B2="conservative",C31*(1+'Income Inputs'!I23),C31*(1+'Income Inputs'!H23)))</f>
        <v>441</v>
      </c>
      <c r="E31" s="16">
        <f>IF(B2="optimistic",D31*(1+'Income Inputs'!G23),IF('Income Senario'!B2="conservative",D31*(1+'Income Inputs'!I23),D31*(1+'Income Inputs'!H23)))</f>
        <v>463.05</v>
      </c>
    </row>
    <row r="32" spans="1:8" x14ac:dyDescent="0.3">
      <c r="A32" t="str">
        <f>'Income Inputs'!E24</f>
        <v xml:space="preserve">Management </v>
      </c>
      <c r="B32" s="30"/>
      <c r="C32" s="16">
        <f>IF(B2="optimistic",('Income Inputs'!G24+1)*'Income Inputs'!D24,IF(B2="conservative",('Income Inputs'!I24+1)*'Income Inputs'!D24,('Income Inputs'!H24+1)*'Income Inputs'!D24))</f>
        <v>197.4</v>
      </c>
      <c r="D32" s="16">
        <f>IF(B2="optimistic",C32*(1+'Income Inputs'!G24),IF('Income Senario'!B2="conservative",C32*(1+'Income Inputs'!I24),C32*(1+'Income Inputs'!H24)))</f>
        <v>207.27</v>
      </c>
      <c r="E32" s="16">
        <f>IF(B2="optimistic",D32*(1+'Income Inputs'!G24),IF('Income Senario'!B2="conservative",D32*(1+'Income Inputs'!I24),D32*(1+'Income Inputs'!H24)))</f>
        <v>217.63350000000003</v>
      </c>
      <c r="H32" s="34"/>
    </row>
    <row r="33" spans="1:5" x14ac:dyDescent="0.3">
      <c r="A33" t="str">
        <f>'Income Inputs'!E25</f>
        <v xml:space="preserve">Advertising </v>
      </c>
      <c r="B33" s="30"/>
      <c r="C33" s="16">
        <f>IF(B2="optimistic",('Income Inputs'!G25+1)*'Income Inputs'!D25,IF(B2="conservative",('Income Inputs'!I25+1)*'Income Inputs'!D25,('Income Inputs'!H25+1)*'Income Inputs'!D25))</f>
        <v>107.10000000000001</v>
      </c>
      <c r="D33" s="16">
        <f>IF(B2="optimistic",C33*(1+'Income Inputs'!G25),IF('Income Senario'!B2="conservative",C33*(1+'Income Inputs'!I25),C33*(1+'Income Inputs'!H25)))</f>
        <v>112.45500000000001</v>
      </c>
      <c r="E33" s="16">
        <f>IF(B2="optimistic",D33*(1+'Income Inputs'!G25),IF('Income Senario'!B2="conservative",D33*(1+'Income Inputs'!I25),D33*(1+'Income Inputs'!H25)))</f>
        <v>118.07775000000002</v>
      </c>
    </row>
    <row r="34" spans="1:5" x14ac:dyDescent="0.3">
      <c r="A34" t="s">
        <v>35</v>
      </c>
      <c r="B34" s="11"/>
      <c r="C34" s="16">
        <f>IF(B2="optimistic",('Income Inputs'!G26+1)*'Income Inputs'!D26,IF(B2="conservative",('Income Inputs'!I26+1)*'Income Inputs'!D26,('Income Inputs'!H26+1)*'Income Inputs'!D26))</f>
        <v>102.9</v>
      </c>
      <c r="D34" s="16">
        <f>IF(B2="optimistic",C34*(1+'Income Inputs'!G26),IF('Income Senario'!B2="conservative",C34*(1+'Income Inputs'!I26),C34*(1+'Income Inputs'!H26)))</f>
        <v>108.04500000000002</v>
      </c>
      <c r="E34" s="16">
        <f>IF(B2="optimistic",D34*(1+'Income Inputs'!G26),IF('Income Senario'!B2="conservative",D34*(1+'Income Inputs'!I26),D34*(1+'Income Inputs'!H26)))</f>
        <v>113.44725000000003</v>
      </c>
    </row>
    <row r="35" spans="1:5" x14ac:dyDescent="0.3">
      <c r="B35" s="16"/>
      <c r="C35" s="16"/>
      <c r="D35" s="16"/>
      <c r="E35" s="16"/>
    </row>
    <row r="36" spans="1:5" ht="15" thickBot="1" x14ac:dyDescent="0.35">
      <c r="A36" t="s">
        <v>33</v>
      </c>
      <c r="B36" s="35"/>
      <c r="C36" s="32">
        <f>SUM(C31:C34)</f>
        <v>827.4</v>
      </c>
      <c r="D36" s="32">
        <f t="shared" ref="D36:E36" si="1">SUM(D31:D34)</f>
        <v>868.77</v>
      </c>
      <c r="E36" s="32">
        <f t="shared" si="1"/>
        <v>912.20850000000019</v>
      </c>
    </row>
    <row r="37" spans="1:5" ht="15" thickTop="1" x14ac:dyDescent="0.3">
      <c r="B37" s="30" t="s">
        <v>34</v>
      </c>
      <c r="C37" s="31">
        <f>C36/C13</f>
        <v>1.9557971870937239E-2</v>
      </c>
      <c r="D37" s="31">
        <f>D36/D13</f>
        <v>2.0365527903354171E-2</v>
      </c>
      <c r="E37" s="31">
        <f>E36/E13</f>
        <v>2.1302543092906846E-2</v>
      </c>
    </row>
    <row r="38" spans="1:5" x14ac:dyDescent="0.3">
      <c r="B38" s="30"/>
      <c r="C38" s="31"/>
      <c r="D38" s="31"/>
      <c r="E38" s="31"/>
    </row>
    <row r="39" spans="1:5" x14ac:dyDescent="0.3">
      <c r="A39" t="s">
        <v>11</v>
      </c>
      <c r="B39" s="16"/>
      <c r="C39" s="16">
        <f>'Income Inputs'!G33</f>
        <v>75</v>
      </c>
      <c r="D39" s="16">
        <f>'Income Inputs'!H33</f>
        <v>150</v>
      </c>
      <c r="E39" s="16">
        <f>'Income Inputs'!I33</f>
        <v>7800</v>
      </c>
    </row>
    <row r="40" spans="1:5" x14ac:dyDescent="0.3">
      <c r="A40" t="s">
        <v>29</v>
      </c>
      <c r="B40" s="11"/>
      <c r="C40" s="11">
        <f>'Income Inputs'!G31</f>
        <v>100</v>
      </c>
      <c r="D40" s="11">
        <f>'Income Inputs'!H31</f>
        <v>150</v>
      </c>
      <c r="E40" s="11">
        <f>'Income Inputs'!I31</f>
        <v>195</v>
      </c>
    </row>
    <row r="41" spans="1:5" x14ac:dyDescent="0.3">
      <c r="B41" s="11"/>
      <c r="C41" s="11"/>
      <c r="D41" s="11"/>
      <c r="E41" s="11"/>
    </row>
    <row r="42" spans="1:5" ht="15" thickBot="1" x14ac:dyDescent="0.35">
      <c r="A42" t="s">
        <v>43</v>
      </c>
      <c r="B42" s="36"/>
      <c r="C42" s="36">
        <f>C26-C36-C40-C39</f>
        <v>34672.03</v>
      </c>
      <c r="D42" s="36">
        <f t="shared" ref="D42:E42" si="2">D26-D36-D40-D39</f>
        <v>31749.658099999997</v>
      </c>
      <c r="E42" s="36">
        <f t="shared" si="2"/>
        <v>19177.314311000002</v>
      </c>
    </row>
    <row r="43" spans="1:5" ht="15" thickTop="1" x14ac:dyDescent="0.3">
      <c r="B43" s="37"/>
      <c r="C43" s="37"/>
      <c r="D43" s="37"/>
      <c r="E43" s="37"/>
    </row>
    <row r="44" spans="1:5" x14ac:dyDescent="0.3">
      <c r="A44" t="s">
        <v>42</v>
      </c>
      <c r="B44" s="16"/>
      <c r="C44" s="16">
        <f>IF($B$2="optimistic",C42*'Income Inputs'!$G$28,IF($B$2="conservative",C42*'Income Inputs'!$I$28,C42*'Income Inputs'!$H$28))</f>
        <v>1733.6015</v>
      </c>
      <c r="D44" s="16">
        <f>IF($B$2="optimistic",D42*'Income Inputs'!$G$28,IF($B$2="conservative",D42*'Income Inputs'!$I$28,D42*'Income Inputs'!$H$28))</f>
        <v>1587.4829049999998</v>
      </c>
      <c r="E44" s="16">
        <f>IF($B$2="optimistic",E42*'Income Inputs'!$G$28,IF($B$2="conservative",E42*'Income Inputs'!$I$28,E42*'Income Inputs'!$H$28))</f>
        <v>958.86571555000012</v>
      </c>
    </row>
    <row r="45" spans="1:5" x14ac:dyDescent="0.3">
      <c r="A45" s="3" t="s">
        <v>45</v>
      </c>
      <c r="B45" s="26"/>
      <c r="C45" s="26">
        <f>C26-C36-C40-C39</f>
        <v>34672.03</v>
      </c>
      <c r="D45" s="26">
        <f>D26-D36-D40-D39</f>
        <v>31749.658099999997</v>
      </c>
      <c r="E45" s="26">
        <f>E26-E36-E40-E39</f>
        <v>19177.314311000002</v>
      </c>
    </row>
    <row r="46" spans="1:5" x14ac:dyDescent="0.3">
      <c r="B46" s="30" t="s">
        <v>34</v>
      </c>
      <c r="C46" s="31">
        <f>C45/C13</f>
        <v>0.81957286372769178</v>
      </c>
      <c r="D46" s="31">
        <f t="shared" ref="D46" si="3">D45/D13</f>
        <v>0.74426896411881704</v>
      </c>
      <c r="E46" s="31">
        <f>E45/E13</f>
        <v>0.44784231293207266</v>
      </c>
    </row>
    <row r="47" spans="1:5" x14ac:dyDescent="0.3">
      <c r="C47" s="5"/>
      <c r="D47" s="5"/>
      <c r="E47" s="5"/>
    </row>
    <row r="48" spans="1:5" x14ac:dyDescent="0.3">
      <c r="C48" s="5"/>
      <c r="D48" s="5"/>
      <c r="E48" s="5"/>
    </row>
    <row r="50" spans="3:3" x14ac:dyDescent="0.3">
      <c r="C50" s="7"/>
    </row>
  </sheetData>
  <scenarios current="0" show="0" sqref="C22 C25">
    <scenario name="test" locked="1" count="3" user="Chris Greco" comment="Created by Chris Greco on 11/10/2024_x000a_Modified by Chris Greco on 11/10/2024">
      <inputCells r="C20" val="1692.15"/>
      <inputCells r="D20" val="2453.6175"/>
      <inputCells r="E20" val="3557.745375"/>
    </scenario>
  </scenarios>
  <mergeCells count="3">
    <mergeCell ref="B8:E8"/>
    <mergeCell ref="B15:E15"/>
    <mergeCell ref="B30:E30"/>
  </mergeCells>
  <phoneticPr fontId="3" type="noConversion"/>
  <dataValidations count="1">
    <dataValidation type="list" allowBlank="1" showInputMessage="1" showErrorMessage="1" sqref="B1:B2" xr:uid="{17B6F6DB-63C7-4BF6-85C9-57776D5D61EA}">
      <formula1>"Base , Conservative, Optimistic"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Inputs</vt:lpstr>
      <vt:lpstr>Income Senario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 Greco</cp:lastModifiedBy>
  <dcterms:created xsi:type="dcterms:W3CDTF">2024-07-03T01:24:56Z</dcterms:created>
  <dcterms:modified xsi:type="dcterms:W3CDTF">2025-02-04T01:33:59Z</dcterms:modified>
</cp:coreProperties>
</file>