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c3cf9a24b186dc3/Documents/totadvi/Templates/"/>
    </mc:Choice>
  </mc:AlternateContent>
  <xr:revisionPtr revIDLastSave="1176" documentId="13_ncr:1_{773C0673-F72F-45F6-9AF3-BBDEB27D56D1}" xr6:coauthVersionLast="47" xr6:coauthVersionMax="47" xr10:uidLastSave="{D05D8E03-0C1D-46BD-B9B4-7F5603D354E6}"/>
  <bookViews>
    <workbookView xWindow="-108" yWindow="-108" windowWidth="23256" windowHeight="13896" xr2:uid="{5CA74516-1975-42A0-A20A-A0487CD7EFD2}"/>
  </bookViews>
  <sheets>
    <sheet name="Dashboard" sheetId="7" r:id="rId1"/>
    <sheet name="Data" sheetId="8" r:id="rId2"/>
  </sheets>
  <externalReferences>
    <externalReference r:id="rId3"/>
  </externalReferences>
  <definedNames>
    <definedName name="_xlchart.v1.0" hidden="1">Dashboard!$A$4:$A$16</definedName>
    <definedName name="_xlchart.v1.1" hidden="1">Dashboard!$B$3</definedName>
    <definedName name="_xlchart.v1.2" hidden="1">Dashboard!$B$4:$B$16</definedName>
    <definedName name="_xlchart.v1.3" hidden="1">Dashboard!$A$4:$A$16</definedName>
    <definedName name="_xlchart.v1.4" hidden="1">Dashboard!$B$3</definedName>
    <definedName name="_xlchart.v1.5" hidden="1">Dashboard!$B$4:$B$16</definedName>
    <definedName name="Type">'[1]Risk Assessment &amp; Control'!#REF!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7" l="1"/>
  <c r="G3" i="7"/>
  <c r="F3" i="7"/>
  <c r="C3" i="7"/>
  <c r="B3" i="7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75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5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30" i="8"/>
  <c r="A31" i="8"/>
  <c r="A32" i="8"/>
  <c r="A29" i="8"/>
  <c r="F98" i="8"/>
  <c r="G98" i="8"/>
  <c r="H98" i="8"/>
  <c r="I98" i="8"/>
  <c r="J98" i="8"/>
  <c r="K98" i="8"/>
  <c r="L98" i="8"/>
  <c r="M98" i="8"/>
  <c r="N98" i="8"/>
  <c r="O98" i="8"/>
  <c r="P98" i="8"/>
  <c r="Q98" i="8"/>
  <c r="R98" i="8"/>
  <c r="S98" i="8"/>
  <c r="T98" i="8"/>
  <c r="U98" i="8"/>
  <c r="V98" i="8"/>
  <c r="W98" i="8"/>
  <c r="X98" i="8"/>
  <c r="Y98" i="8"/>
  <c r="Z98" i="8"/>
  <c r="C95" i="8"/>
  <c r="D95" i="8"/>
  <c r="E95" i="8"/>
  <c r="F95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B95" i="8"/>
  <c r="C72" i="8"/>
  <c r="D72" i="8"/>
  <c r="E72" i="8"/>
  <c r="F72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B72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B49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B25" i="8"/>
  <c r="C49" i="8"/>
  <c r="AB1" i="8"/>
  <c r="B98" i="8" l="1"/>
  <c r="E98" i="8"/>
  <c r="D98" i="8"/>
  <c r="AC97" i="8"/>
  <c r="AD97" i="8" s="1"/>
  <c r="AB97" i="8"/>
  <c r="AE97" i="8" l="1"/>
  <c r="C1" i="8" l="1"/>
  <c r="C25" i="8" l="1"/>
  <c r="C98" i="8" s="1"/>
  <c r="D1" i="8"/>
  <c r="E1" i="8" s="1"/>
  <c r="F1" i="8" s="1"/>
  <c r="G1" i="8" s="1"/>
  <c r="H1" i="8" s="1"/>
  <c r="I1" i="8" s="1"/>
  <c r="J1" i="8" s="1"/>
  <c r="K1" i="8" s="1"/>
  <c r="L1" i="8" s="1"/>
  <c r="M1" i="8" s="1"/>
  <c r="N1" i="8" s="1"/>
  <c r="O1" i="8" s="1"/>
  <c r="P1" i="8" s="1"/>
  <c r="Q1" i="8" s="1"/>
  <c r="R1" i="8" s="1"/>
  <c r="S1" i="8" s="1"/>
  <c r="T1" i="8" s="1"/>
  <c r="U1" i="8" s="1"/>
  <c r="V1" i="8" s="1"/>
  <c r="W1" i="8" s="1"/>
  <c r="X1" i="8" s="1"/>
  <c r="Y1" i="8" s="1"/>
  <c r="Z1" i="8" s="1"/>
  <c r="AB16" i="8" l="1"/>
  <c r="AB91" i="8"/>
  <c r="AC91" i="8" s="1"/>
  <c r="AB70" i="8"/>
  <c r="AB60" i="8"/>
  <c r="AC60" i="8" s="1"/>
  <c r="AB24" i="8"/>
  <c r="AC24" i="8" s="1"/>
  <c r="AB63" i="8"/>
  <c r="AC63" i="8" s="1"/>
  <c r="AB53" i="8"/>
  <c r="AC53" i="8" s="1"/>
  <c r="AB89" i="8"/>
  <c r="AC89" i="8" s="1"/>
  <c r="AB82" i="8"/>
  <c r="AC82" i="8" s="1"/>
  <c r="AB6" i="8"/>
  <c r="AB37" i="8"/>
  <c r="AC37" i="8" s="1"/>
  <c r="AB85" i="8"/>
  <c r="AC85" i="8" s="1"/>
  <c r="AB83" i="8"/>
  <c r="AC83" i="8" s="1"/>
  <c r="AB30" i="8"/>
  <c r="AC30" i="8" s="1"/>
  <c r="AB10" i="8"/>
  <c r="AB29" i="8"/>
  <c r="AC29" i="8" s="1"/>
  <c r="AB34" i="8"/>
  <c r="AB44" i="8"/>
  <c r="AB23" i="8"/>
  <c r="AB22" i="8"/>
  <c r="AC22" i="8" s="1"/>
  <c r="AB61" i="8"/>
  <c r="AC61" i="8" s="1"/>
  <c r="AB62" i="8"/>
  <c r="AC62" i="8" s="1"/>
  <c r="AB40" i="8"/>
  <c r="AC40" i="8" s="1"/>
  <c r="AB36" i="8"/>
  <c r="AC36" i="8" s="1"/>
  <c r="AB5" i="8"/>
  <c r="AC5" i="8" s="1"/>
  <c r="AB56" i="8"/>
  <c r="AC56" i="8" s="1"/>
  <c r="AB67" i="8"/>
  <c r="AC67" i="8" s="1"/>
  <c r="AB71" i="8"/>
  <c r="AC71" i="8" s="1"/>
  <c r="AB55" i="8"/>
  <c r="AC55" i="8" s="1"/>
  <c r="AB21" i="8"/>
  <c r="AC21" i="8" s="1"/>
  <c r="AB11" i="8"/>
  <c r="AB86" i="8"/>
  <c r="AC86" i="8" s="1"/>
  <c r="AB19" i="8"/>
  <c r="AB48" i="8"/>
  <c r="AC48" i="8" s="1"/>
  <c r="AB87" i="8"/>
  <c r="AB77" i="8"/>
  <c r="AB46" i="8"/>
  <c r="AC46" i="8" s="1"/>
  <c r="AB20" i="8"/>
  <c r="AC20" i="8" s="1"/>
  <c r="AB52" i="8"/>
  <c r="AC52" i="8" s="1"/>
  <c r="AB90" i="8"/>
  <c r="AC90" i="8" s="1"/>
  <c r="AB75" i="8"/>
  <c r="AC75" i="8" s="1"/>
  <c r="AD98" i="8"/>
  <c r="AB43" i="8"/>
  <c r="AC43" i="8" s="1"/>
  <c r="AB65" i="8"/>
  <c r="AC65" i="8" s="1"/>
  <c r="AB81" i="8"/>
  <c r="AC81" i="8" s="1"/>
  <c r="AB79" i="8"/>
  <c r="AC79" i="8" s="1"/>
  <c r="AB64" i="8"/>
  <c r="AC64" i="8" s="1"/>
  <c r="AB66" i="8"/>
  <c r="AC66" i="8" s="1"/>
  <c r="AB41" i="8"/>
  <c r="AB32" i="8"/>
  <c r="AB69" i="8"/>
  <c r="AB54" i="8"/>
  <c r="AC54" i="8" s="1"/>
  <c r="AB8" i="8"/>
  <c r="AB57" i="8"/>
  <c r="AC57" i="8" s="1"/>
  <c r="AB31" i="8"/>
  <c r="AC31" i="8" s="1"/>
  <c r="AB42" i="8"/>
  <c r="AC42" i="8" s="1"/>
  <c r="AB17" i="8"/>
  <c r="AC17" i="8" s="1"/>
  <c r="AB18" i="8"/>
  <c r="AC18" i="8" s="1"/>
  <c r="AB58" i="8"/>
  <c r="AC58" i="8" s="1"/>
  <c r="AB47" i="8"/>
  <c r="AC47" i="8" s="1"/>
  <c r="AB93" i="8"/>
  <c r="AC93" i="8" s="1"/>
  <c r="AB35" i="8"/>
  <c r="AC35" i="8" s="1"/>
  <c r="AB59" i="8"/>
  <c r="AC59" i="8" s="1"/>
  <c r="AB12" i="8"/>
  <c r="AB15" i="8"/>
  <c r="AB39" i="8"/>
  <c r="AC39" i="8" s="1"/>
  <c r="AB92" i="8"/>
  <c r="AB80" i="8"/>
  <c r="AC80" i="8" s="1"/>
  <c r="AB9" i="8"/>
  <c r="AB78" i="8"/>
  <c r="AC78" i="8" s="1"/>
  <c r="AB7" i="8"/>
  <c r="AB14" i="8"/>
  <c r="AC14" i="8" s="1"/>
  <c r="AB84" i="8"/>
  <c r="AC84" i="8" s="1"/>
  <c r="AB76" i="8"/>
  <c r="AC76" i="8" s="1"/>
  <c r="AE98" i="8"/>
  <c r="AB13" i="8"/>
  <c r="AC13" i="8" s="1"/>
  <c r="AB38" i="8"/>
  <c r="AC38" i="8" s="1"/>
  <c r="AB98" i="8"/>
  <c r="AB68" i="8"/>
  <c r="AC68" i="8" s="1"/>
  <c r="AB33" i="8"/>
  <c r="AC33" i="8" s="1"/>
  <c r="AB94" i="8"/>
  <c r="AB88" i="8"/>
  <c r="AC88" i="8" s="1"/>
  <c r="AB45" i="8"/>
  <c r="AC87" i="8"/>
  <c r="AC41" i="8"/>
  <c r="AC45" i="8"/>
  <c r="AC77" i="8"/>
  <c r="AC92" i="8"/>
  <c r="AC69" i="8"/>
  <c r="AC70" i="8"/>
  <c r="AC94" i="8"/>
  <c r="AC34" i="8"/>
  <c r="AC32" i="8"/>
  <c r="AC98" i="8"/>
  <c r="AC16" i="8"/>
  <c r="AB96" i="8"/>
  <c r="AC15" i="8"/>
  <c r="AC19" i="8"/>
  <c r="AC23" i="8"/>
  <c r="AC8" i="8"/>
  <c r="AC11" i="8" l="1"/>
  <c r="AC9" i="8"/>
  <c r="AC7" i="8"/>
  <c r="AC6" i="8"/>
  <c r="AC12" i="8"/>
  <c r="AC10" i="8"/>
  <c r="A4" i="7" l="1" a="1"/>
  <c r="G12" i="7" s="1"/>
  <c r="B19" i="7" l="1"/>
  <c r="B20" i="7"/>
  <c r="C21" i="7"/>
  <c r="B22" i="7"/>
  <c r="C14" i="7"/>
  <c r="B15" i="7"/>
  <c r="C23" i="7"/>
  <c r="C16" i="7"/>
  <c r="B18" i="7"/>
  <c r="C19" i="7"/>
  <c r="B21" i="7"/>
  <c r="D21" i="7" s="1"/>
  <c r="B14" i="7"/>
  <c r="C22" i="7"/>
  <c r="B23" i="7"/>
  <c r="C15" i="7"/>
  <c r="B16" i="7"/>
  <c r="C20" i="7"/>
  <c r="B17" i="7"/>
  <c r="C17" i="7"/>
  <c r="C18" i="7"/>
  <c r="F16" i="7"/>
  <c r="F15" i="7"/>
  <c r="G15" i="7"/>
  <c r="F23" i="7"/>
  <c r="G23" i="7"/>
  <c r="G16" i="7"/>
  <c r="F17" i="7"/>
  <c r="G14" i="7"/>
  <c r="F19" i="7"/>
  <c r="F22" i="7"/>
  <c r="F18" i="7"/>
  <c r="G22" i="7"/>
  <c r="F20" i="7"/>
  <c r="F21" i="7"/>
  <c r="G20" i="7"/>
  <c r="G19" i="7"/>
  <c r="G18" i="7"/>
  <c r="G17" i="7"/>
  <c r="G21" i="7"/>
  <c r="F14" i="7"/>
  <c r="A4" i="7"/>
  <c r="B6" i="7"/>
  <c r="F9" i="7"/>
  <c r="F11" i="7"/>
  <c r="F12" i="7"/>
  <c r="B10" i="7"/>
  <c r="D10" i="7" s="1"/>
  <c r="C11" i="7"/>
  <c r="F5" i="7"/>
  <c r="C6" i="7"/>
  <c r="G9" i="7"/>
  <c r="C10" i="7"/>
  <c r="G13" i="7"/>
  <c r="B12" i="7"/>
  <c r="B7" i="7"/>
  <c r="F10" i="7"/>
  <c r="G10" i="7"/>
  <c r="G6" i="7"/>
  <c r="F7" i="7"/>
  <c r="C12" i="7"/>
  <c r="C7" i="7"/>
  <c r="F6" i="7"/>
  <c r="G5" i="7"/>
  <c r="G7" i="7"/>
  <c r="B13" i="7"/>
  <c r="F8" i="7"/>
  <c r="C13" i="7"/>
  <c r="B8" i="7"/>
  <c r="B5" i="7"/>
  <c r="C8" i="7"/>
  <c r="C5" i="7"/>
  <c r="G11" i="7"/>
  <c r="B9" i="7"/>
  <c r="F13" i="7"/>
  <c r="G8" i="7"/>
  <c r="C9" i="7"/>
  <c r="B11" i="7"/>
  <c r="D6" i="7" l="1"/>
  <c r="D11" i="7"/>
  <c r="H11" i="7" s="1"/>
  <c r="I11" i="7" s="1"/>
  <c r="D9" i="7"/>
  <c r="D7" i="7"/>
  <c r="H7" i="7" s="1"/>
  <c r="I7" i="7" s="1"/>
  <c r="D5" i="7"/>
  <c r="H5" i="7" s="1"/>
  <c r="I5" i="7" s="1"/>
  <c r="D8" i="7"/>
  <c r="H21" i="7"/>
  <c r="I21" i="7" s="1"/>
  <c r="C4" i="7"/>
  <c r="G4" i="7"/>
  <c r="F4" i="7"/>
  <c r="D18" i="7"/>
  <c r="H18" i="7" s="1"/>
  <c r="I18" i="7" s="1"/>
  <c r="D12" i="7"/>
  <c r="H12" i="7" s="1"/>
  <c r="I12" i="7" s="1"/>
  <c r="H9" i="7"/>
  <c r="I9" i="7" s="1"/>
  <c r="D17" i="7"/>
  <c r="H17" i="7" s="1"/>
  <c r="I17" i="7" s="1"/>
  <c r="D20" i="7"/>
  <c r="H20" i="7" s="1"/>
  <c r="I20" i="7" s="1"/>
  <c r="H6" i="7"/>
  <c r="I6" i="7" s="1"/>
  <c r="H10" i="7"/>
  <c r="I10" i="7" s="1"/>
  <c r="B4" i="7"/>
  <c r="D13" i="7"/>
  <c r="H13" i="7" s="1"/>
  <c r="I13" i="7" s="1"/>
  <c r="D16" i="7"/>
  <c r="H16" i="7" s="1"/>
  <c r="I16" i="7" s="1"/>
  <c r="D15" i="7"/>
  <c r="H15" i="7" s="1"/>
  <c r="I15" i="7" s="1"/>
  <c r="D22" i="7"/>
  <c r="H22" i="7" s="1"/>
  <c r="I22" i="7" s="1"/>
  <c r="D19" i="7"/>
  <c r="H19" i="7" s="1"/>
  <c r="I19" i="7" s="1"/>
  <c r="H8" i="7"/>
  <c r="I8" i="7" s="1"/>
  <c r="D23" i="7"/>
  <c r="H23" i="7" s="1"/>
  <c r="I23" i="7" s="1"/>
  <c r="D14" i="7"/>
  <c r="H14" i="7" s="1"/>
  <c r="I14" i="7" s="1"/>
  <c r="D4" i="7" l="1"/>
  <c r="H4" i="7" s="1"/>
  <c r="I4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<sst xmlns="http://schemas.openxmlformats.org/spreadsheetml/2006/main" count="46" uniqueCount="41">
  <si>
    <t>Sales Revenue Data</t>
  </si>
  <si>
    <t>Customer Profitability Analysis Template</t>
  </si>
  <si>
    <t>Month</t>
  </si>
  <si>
    <t>Customer</t>
  </si>
  <si>
    <t xml:space="preserve">Gross Profit </t>
  </si>
  <si>
    <t>Cost of Services</t>
  </si>
  <si>
    <t>Cost of Revenue</t>
  </si>
  <si>
    <t>Profitability Trend</t>
  </si>
  <si>
    <t>Overhead Applied</t>
  </si>
  <si>
    <t>Taxes</t>
  </si>
  <si>
    <t>Kiana</t>
  </si>
  <si>
    <t>Roman</t>
  </si>
  <si>
    <t>Mauro</t>
  </si>
  <si>
    <t>Enter month in Cell J1</t>
  </si>
  <si>
    <t>Dashboard</t>
  </si>
  <si>
    <t xml:space="preserve">Tables and Graphs will auto populate </t>
  </si>
  <si>
    <t xml:space="preserve">ensure that first bargraph is capturing all non blank lines for the month </t>
  </si>
  <si>
    <t>Database</t>
  </si>
  <si>
    <t>John</t>
  </si>
  <si>
    <t>Tim</t>
  </si>
  <si>
    <t>Smith</t>
  </si>
  <si>
    <t>Kelly</t>
  </si>
  <si>
    <t>Jack</t>
  </si>
  <si>
    <t>Mike</t>
  </si>
  <si>
    <t>Nick</t>
  </si>
  <si>
    <t>Noah</t>
  </si>
  <si>
    <t>Steve</t>
  </si>
  <si>
    <t>Terry</t>
  </si>
  <si>
    <t>Ben</t>
  </si>
  <si>
    <t>Timothy</t>
  </si>
  <si>
    <t>Jackson</t>
  </si>
  <si>
    <t>Christina</t>
  </si>
  <si>
    <t>Amber</t>
  </si>
  <si>
    <t>Mark</t>
  </si>
  <si>
    <t xml:space="preserve">Customer Profitability </t>
  </si>
  <si>
    <t>1. Enter customer names in A5 - A24</t>
  </si>
  <si>
    <t xml:space="preserve">3. If needed, updated the highlighted headers on data tab </t>
  </si>
  <si>
    <t xml:space="preserve">2. Enter all relevant #s for the month in lighted cells </t>
  </si>
  <si>
    <t>Revenue</t>
  </si>
  <si>
    <t>Profitability %</t>
  </si>
  <si>
    <t>Jason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</si>
</sst>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(#,##0.0_);\(#,##0.0\);_(&quot;-&quot;_);_)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0"/>
      <name val="Arial"/>
      <family val="2"/>
    </font>
    <font>
      <b/>
      <sz val="22"/>
      <color theme="0"/>
      <name val="Arial"/>
      <family val="2"/>
    </font>
    <font>
      <b/>
      <sz val="26"/>
      <color theme="0"/>
      <name val="Arial"/>
      <family val="2"/>
    </font>
    <font>
      <sz val="8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9"/>
      <name val="Calibri Light"/>
      <family val="2"/>
      <charset val="204"/>
      <scheme val="major"/>
    </font>
    <font>
      <sz val="8"/>
      <name val="Calibri Light"/>
      <family val="2"/>
      <charset val="204"/>
      <scheme val="major"/>
    </font>
    <font>
      <b/>
      <sz val="12"/>
      <name val="Calibri Light"/>
      <family val="2"/>
      <charset val="204"/>
      <scheme val="major"/>
    </font>
    <font>
      <b/>
      <sz val="14"/>
      <name val="Calibri Light"/>
      <family val="2"/>
      <charset val="204"/>
      <scheme val="major"/>
    </font>
    <font>
      <sz val="10"/>
      <color rgb="FF0000CC"/>
      <name val="Arial"/>
      <family val="2"/>
    </font>
    <font>
      <sz val="11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 style="thick">
        <color theme="6" tint="-0.24994659260841701"/>
      </right>
      <top style="thick">
        <color theme="6" tint="-0.24994659260841701"/>
      </top>
      <bottom style="thick">
        <color theme="6" tint="-0.24994659260841701"/>
      </bottom>
      <diagonal/>
    </border>
    <border>
      <left/>
      <right/>
      <top style="thick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 style="thick">
        <color theme="6" tint="-0.24994659260841701"/>
      </right>
      <top style="thick">
        <color theme="6" tint="-0.24994659260841701"/>
      </top>
      <bottom style="thick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 style="thin">
        <color rgb="FF92D050"/>
      </left>
      <right style="thick">
        <color theme="6" tint="-0.24994659260841701"/>
      </right>
      <top style="thin">
        <color rgb="FF92D050"/>
      </top>
      <bottom style="thick">
        <color theme="6" tint="-0.24994659260841701"/>
      </bottom>
      <diagonal/>
    </border>
    <border>
      <left style="thick">
        <color theme="6" tint="-0.24994659260841701"/>
      </left>
      <right style="thick">
        <color theme="6" tint="-0.24994659260841701"/>
      </right>
      <top style="thin">
        <color rgb="FF92D050"/>
      </top>
      <bottom style="thick">
        <color theme="6" tint="-0.24994659260841701"/>
      </bottom>
      <diagonal/>
    </border>
    <border>
      <left style="thin">
        <color rgb="FF92D050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-0.24994659260841701"/>
      </left>
      <right/>
      <top style="thick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 style="thick">
        <color theme="6" tint="-0.24994659260841701"/>
      </right>
      <top style="thin">
        <color rgb="FF92D050"/>
      </top>
      <bottom/>
      <diagonal/>
    </border>
    <border>
      <left/>
      <right style="thin">
        <color theme="6" tint="-0.24994659260841701"/>
      </right>
      <top style="thick">
        <color theme="6" tint="-0.2499465926084170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0" fillId="0" borderId="0" applyFill="0" applyBorder="0">
      <alignment vertical="center"/>
    </xf>
    <xf numFmtId="165" fontId="10" fillId="0" borderId="0" applyFill="0" applyBorder="0">
      <alignment vertical="center"/>
    </xf>
    <xf numFmtId="0" fontId="12" fillId="0" borderId="0" applyFill="0" applyBorder="0">
      <alignment vertical="center"/>
    </xf>
    <xf numFmtId="0" fontId="13" fillId="0" borderId="0" applyFill="0" applyBorder="0">
      <alignment vertical="center"/>
    </xf>
    <xf numFmtId="0" fontId="14" fillId="0" borderId="0" applyFill="0" applyBorder="0">
      <alignment vertical="center"/>
    </xf>
    <xf numFmtId="0" fontId="15" fillId="0" borderId="0" applyFill="0" applyBorder="0">
      <alignment vertical="center"/>
    </xf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3" borderId="4" xfId="2" applyFont="1" applyFill="1" applyBorder="1" applyAlignment="1">
      <alignment vertical="center"/>
    </xf>
    <xf numFmtId="14" fontId="4" fillId="3" borderId="1" xfId="2" applyNumberFormat="1" applyFont="1" applyFill="1" applyBorder="1" applyAlignment="1">
      <alignment vertical="center"/>
    </xf>
    <xf numFmtId="44" fontId="5" fillId="4" borderId="6" xfId="1" applyFont="1" applyFill="1" applyBorder="1" applyAlignment="1">
      <alignment horizontal="center" vertical="center"/>
    </xf>
    <xf numFmtId="44" fontId="5" fillId="4" borderId="5" xfId="1" applyFont="1" applyFill="1" applyBorder="1" applyAlignment="1">
      <alignment horizontal="center" vertical="center"/>
    </xf>
    <xf numFmtId="14" fontId="0" fillId="5" borderId="0" xfId="0" applyNumberFormat="1" applyFill="1"/>
    <xf numFmtId="0" fontId="7" fillId="3" borderId="7" xfId="2" applyFont="1" applyFill="1" applyBorder="1" applyAlignment="1">
      <alignment horizontal="left" vertical="center" wrapText="1"/>
    </xf>
    <xf numFmtId="0" fontId="6" fillId="4" borderId="9" xfId="2" applyFont="1" applyFill="1" applyBorder="1" applyAlignment="1">
      <alignment horizontal="left" vertical="center" indent="1"/>
    </xf>
    <xf numFmtId="0" fontId="7" fillId="3" borderId="8" xfId="2" applyFont="1" applyFill="1" applyBorder="1" applyAlignment="1">
      <alignment horizontal="left" vertical="center" wrapText="1"/>
    </xf>
    <xf numFmtId="0" fontId="0" fillId="5" borderId="0" xfId="0" applyFill="1"/>
    <xf numFmtId="14" fontId="0" fillId="0" borderId="0" xfId="0" applyNumberFormat="1"/>
    <xf numFmtId="44" fontId="0" fillId="0" borderId="0" xfId="1" applyFont="1"/>
    <xf numFmtId="44" fontId="6" fillId="4" borderId="9" xfId="1" applyFont="1" applyFill="1" applyBorder="1" applyAlignment="1">
      <alignment horizontal="left" vertical="center" indent="1"/>
    </xf>
    <xf numFmtId="0" fontId="0" fillId="6" borderId="0" xfId="0" applyFill="1"/>
    <xf numFmtId="14" fontId="0" fillId="6" borderId="0" xfId="0" applyNumberFormat="1" applyFill="1"/>
    <xf numFmtId="44" fontId="0" fillId="0" borderId="0" xfId="0" applyNumberFormat="1"/>
    <xf numFmtId="44" fontId="0" fillId="2" borderId="0" xfId="0" applyNumberFormat="1" applyFill="1"/>
    <xf numFmtId="44" fontId="16" fillId="4" borderId="11" xfId="1" applyFont="1" applyFill="1" applyBorder="1" applyAlignment="1">
      <alignment horizontal="center" vertical="center"/>
    </xf>
    <xf numFmtId="44" fontId="16" fillId="4" borderId="12" xfId="1" applyFont="1" applyFill="1" applyBorder="1" applyAlignment="1">
      <alignment horizontal="center" vertical="center"/>
    </xf>
    <xf numFmtId="0" fontId="7" fillId="3" borderId="13" xfId="2" applyFont="1" applyFill="1" applyBorder="1" applyAlignment="1">
      <alignment horizontal="left" vertical="center" wrapText="1"/>
    </xf>
    <xf numFmtId="44" fontId="17" fillId="3" borderId="0" xfId="1" applyFont="1" applyFill="1" applyBorder="1" applyAlignment="1">
      <alignment horizontal="left" vertical="center" wrapText="1"/>
    </xf>
    <xf numFmtId="44" fontId="0" fillId="0" borderId="0" xfId="1" applyFont="1" applyFill="1"/>
    <xf numFmtId="44" fontId="0" fillId="2" borderId="0" xfId="1" applyFont="1" applyFill="1"/>
    <xf numFmtId="44" fontId="5" fillId="4" borderId="14" xfId="1" applyFont="1" applyFill="1" applyBorder="1" applyAlignment="1">
      <alignment horizontal="center" vertical="center"/>
    </xf>
    <xf numFmtId="44" fontId="0" fillId="0" borderId="15" xfId="0" applyNumberFormat="1" applyBorder="1"/>
    <xf numFmtId="44" fontId="0" fillId="2" borderId="15" xfId="0" applyNumberFormat="1" applyFill="1" applyBorder="1"/>
    <xf numFmtId="44" fontId="0" fillId="6" borderId="10" xfId="1" applyFont="1" applyFill="1" applyBorder="1"/>
    <xf numFmtId="0" fontId="0" fillId="6" borderId="10" xfId="0" applyFill="1" applyBorder="1"/>
    <xf numFmtId="44" fontId="5" fillId="4" borderId="11" xfId="1" applyFont="1" applyFill="1" applyBorder="1" applyAlignment="1">
      <alignment horizontal="center" vertical="center"/>
    </xf>
    <xf numFmtId="44" fontId="5" fillId="4" borderId="12" xfId="1" applyFont="1" applyFill="1" applyBorder="1" applyAlignment="1">
      <alignment horizontal="center" vertical="center"/>
    </xf>
    <xf numFmtId="0" fontId="2" fillId="6" borderId="0" xfId="0" applyFont="1" applyFill="1"/>
    <xf numFmtId="0" fontId="9" fillId="3" borderId="3" xfId="2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0" fontId="8" fillId="3" borderId="1" xfId="2" applyFont="1" applyFill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0" fontId="4" fillId="3" borderId="2" xfId="2" applyFont="1" applyFill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9" fontId="5" fillId="4" borderId="11" xfId="11" applyFont="1" applyFill="1" applyBorder="1" applyAlignment="1">
      <alignment horizontal="center" vertical="center"/>
    </xf>
    <xf numFmtId="9" fontId="5" fillId="4" borderId="12" xfId="11" applyFont="1" applyFill="1" applyBorder="1" applyAlignment="1">
      <alignment horizontal="center" vertical="center"/>
    </xf>
  </cellXfs>
  <cellStyles count="12">
    <cellStyle name="Comma 2" xfId="4" xr:uid="{44FB8181-2479-42AB-8C98-457F241AAFE5}"/>
    <cellStyle name="Currency" xfId="1" builtinId="4"/>
    <cellStyle name="Heading 2." xfId="7" xr:uid="{9523F660-D24C-4E92-B805-24A4C683F44B}"/>
    <cellStyle name="Heading 4." xfId="8" xr:uid="{C053F4D5-D2F7-4DA8-9DD6-3E6F60E263A5}"/>
    <cellStyle name="Model Name." xfId="9" xr:uid="{BC79B5EF-58E1-4E93-B2BC-901F20DE5477}"/>
    <cellStyle name="Normal" xfId="0" builtinId="0"/>
    <cellStyle name="Normal 2" xfId="2" xr:uid="{5D00D053-DE53-4139-ADD9-D65487ABD527}"/>
    <cellStyle name="Normal 3" xfId="5" xr:uid="{8FB9B72D-5519-4AB0-AF40-90E991987B53}"/>
    <cellStyle name="Number." xfId="6" xr:uid="{64C7EF58-E22C-4C94-B42D-62E34331B336}"/>
    <cellStyle name="Percent" xfId="11" builtinId="5"/>
    <cellStyle name="Percent 2" xfId="3" xr:uid="{4031C51E-ECB6-4D8D-A285-CF7E7C3C8EE7}"/>
    <cellStyle name="Sheet Title." xfId="10" xr:uid="{9C9A41EC-CBC8-4001-8F88-EB49346E4AE8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2C4-4C37-8112-0104B50564D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62C4-4C37-8112-0104B50564D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62C4-4C37-8112-0104B50564DD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62C4-4C37-8112-0104B50564DD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62C4-4C37-8112-0104B50564DD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62C4-4C37-8112-0104B50564DD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62C4-4C37-8112-0104B50564DD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62C4-4C37-8112-0104B50564DD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62C4-4C37-8112-0104B50564DD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62C4-4C37-8112-0104B50564DD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2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3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4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5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6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7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Lbls>
            <c:delete val="1"/>
          </c:dLbls>
          <c:cat>
            <c:strRef>
              <c:f>Dashboard!$A$4:$A$21</c:f>
              <c:strCache>
                <c:ptCount val="15"/>
                <c:pt idx="0">
                  <c:v>Jason</c:v>
                </c:pt>
                <c:pt idx="1">
                  <c:v>Kiana</c:v>
                </c:pt>
                <c:pt idx="2">
                  <c:v>Roman</c:v>
                </c:pt>
                <c:pt idx="3">
                  <c:v>Mauro</c:v>
                </c:pt>
                <c:pt idx="4">
                  <c:v>John</c:v>
                </c:pt>
                <c:pt idx="5">
                  <c:v>Tim</c:v>
                </c:pt>
                <c:pt idx="6">
                  <c:v>Smith</c:v>
                </c:pt>
                <c:pt idx="7">
                  <c:v>Kelly</c:v>
                </c:pt>
                <c:pt idx="8">
                  <c:v>Jack</c:v>
                </c:pt>
                <c:pt idx="9">
                  <c:v>Mike</c:v>
                </c:pt>
                <c:pt idx="10">
                  <c:v>Nick</c:v>
                </c:pt>
                <c:pt idx="11">
                  <c:v>Noah</c:v>
                </c:pt>
                <c:pt idx="12">
                  <c:v>Steve</c:v>
                </c:pt>
                <c:pt idx="13">
                  <c:v>Timothy</c:v>
                </c:pt>
                <c:pt idx="14">
                  <c:v>Amber</c:v>
                </c:pt>
              </c:strCache>
            </c:strRef>
          </c:cat>
          <c:val>
            <c:numRef>
              <c:f>Dashboard!$C$4:$C$21</c:f>
              <c:numCache>
                <c:formatCode>_("$"* #,##0.00_);_("$"* \(#,##0.00\);_("$"* "-"??_);_(@_)</c:formatCode>
                <c:ptCount val="18"/>
                <c:pt idx="0">
                  <c:v>67.5</c:v>
                </c:pt>
                <c:pt idx="1">
                  <c:v>20.5</c:v>
                </c:pt>
                <c:pt idx="2">
                  <c:v>144.25</c:v>
                </c:pt>
                <c:pt idx="3">
                  <c:v>28.75</c:v>
                </c:pt>
                <c:pt idx="4">
                  <c:v>299.5</c:v>
                </c:pt>
                <c:pt idx="5">
                  <c:v>31.25</c:v>
                </c:pt>
                <c:pt idx="6">
                  <c:v>564.5</c:v>
                </c:pt>
                <c:pt idx="7">
                  <c:v>174.5</c:v>
                </c:pt>
                <c:pt idx="8">
                  <c:v>115.5</c:v>
                </c:pt>
                <c:pt idx="9">
                  <c:v>75</c:v>
                </c:pt>
                <c:pt idx="10">
                  <c:v>217.5</c:v>
                </c:pt>
                <c:pt idx="11">
                  <c:v>32.25</c:v>
                </c:pt>
                <c:pt idx="12">
                  <c:v>161.75</c:v>
                </c:pt>
                <c:pt idx="13">
                  <c:v>200</c:v>
                </c:pt>
                <c:pt idx="14">
                  <c:v>47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C4-4C37-8112-0104B50564D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Data!$AB$97:$AE$97</c:f>
              <c:numCache>
                <c:formatCode>m/d/yyyy</c:formatCode>
                <c:ptCount val="4"/>
                <c:pt idx="0">
                  <c:v>45657</c:v>
                </c:pt>
                <c:pt idx="1">
                  <c:v>45626</c:v>
                </c:pt>
                <c:pt idx="2">
                  <c:v>45596</c:v>
                </c:pt>
                <c:pt idx="3">
                  <c:v>45565</c:v>
                </c:pt>
              </c:numCache>
            </c:numRef>
          </c:cat>
          <c:val>
            <c:numRef>
              <c:f>Data!$AB$98:$AE$98</c:f>
              <c:numCache>
                <c:formatCode>_("$"* #,##0.00_);_("$"* \(#,##0.00\);_("$"* "-"??_);_(@_)</c:formatCode>
                <c:ptCount val="4"/>
                <c:pt idx="0">
                  <c:v>5955.08</c:v>
                </c:pt>
                <c:pt idx="1">
                  <c:v>5568.4400000000005</c:v>
                </c:pt>
                <c:pt idx="2">
                  <c:v>10125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B8-4C0C-95C2-A914BFF05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0952671"/>
        <c:axId val="1200953151"/>
      </c:lineChart>
      <c:dateAx>
        <c:axId val="1200952671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0953151"/>
        <c:crosses val="autoZero"/>
        <c:auto val="1"/>
        <c:lblOffset val="100"/>
        <c:baseTimeUnit val="months"/>
      </c:dateAx>
      <c:valAx>
        <c:axId val="1200953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09526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size">
        <cx:f>_xlchart.v1.5</cx:f>
      </cx:numDim>
    </cx:data>
  </cx:chartData>
  <cx:chart>
    <cx:plotArea>
      <cx:plotAreaRegion>
        <cx:series layoutId="treemap" uniqueId="{DC811671-EE09-4A64-9D70-30F5A706FC0E}">
          <cx:tx>
            <cx:txData>
              <cx:f>_xlchart.v1.4</cx:f>
              <cx:v>Revenue</cx:v>
            </cx:txData>
          </cx:tx>
          <cx:dataLabels>
            <cx:visibility seriesName="0" categoryName="0" value="1"/>
            <cx:separator>, </cx:separator>
          </cx:dataLabels>
          <cx:dataId val="0"/>
          <cx:layoutPr/>
        </cx:series>
      </cx:plotAreaRegion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83820</xdr:colOff>
      <xdr:row>26</xdr:row>
      <xdr:rowOff>114300</xdr:rowOff>
    </xdr:from>
    <xdr:to>
      <xdr:col>5</xdr:col>
      <xdr:colOff>609600</xdr:colOff>
      <xdr:row>40</xdr:row>
      <xdr:rowOff>53340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2343A8A-0622-44DE-99AB-27535413AF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236220</xdr:colOff>
      <xdr:row>26</xdr:row>
      <xdr:rowOff>137160</xdr:rowOff>
    </xdr:from>
    <xdr:to>
      <xdr:col>2</xdr:col>
      <xdr:colOff>861060</xdr:colOff>
      <xdr:row>39</xdr:row>
      <xdr:rowOff>114300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8129FEBC-8B3E-4056-8472-986A129FC544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6220" y="5661660"/>
              <a:ext cx="3794760" cy="2362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6</xdr:col>
      <xdr:colOff>448235</xdr:colOff>
      <xdr:row>26</xdr:row>
      <xdr:rowOff>89648</xdr:rowOff>
    </xdr:from>
    <xdr:to>
      <xdr:col>9</xdr:col>
      <xdr:colOff>797859</xdr:colOff>
      <xdr:row>40</xdr:row>
      <xdr:rowOff>17930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FBCC712-5BC9-4A4F-995C-5239493876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52073EE-3566-4A0B-9FE0-D4D960A0E352}">
  <we:reference id="wa200003784" version="1.2.0.1" store="en-US" storeType="OMEX"/>
  <we:alternateReferences>
    <we:reference id="wa200003784" version="1.2.0.1" store="WA20000378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0658F-09AB-4DE7-8C13-8730642A03FE}">
  <sheetPr>
    <tabColor theme="4" tint="0.59999389629810485"/>
  </sheetPr>
  <dimension ref="A1:J59"/>
  <sheetViews>
    <sheetView showGridLines="0" showRowColHeaders="0" tabSelected="1" zoomScale="70" zoomScaleNormal="70" workbookViewId="0">
      <selection activeCell="I2" sqref="I2:J2"/>
    </sheetView>
  </sheetViews>
  <sheetFormatPr defaultRowHeight="14.4" x14ac:dyDescent="0.3"/>
  <cols>
    <col min="1" max="2" width="23.109375" style="1" customWidth="1"/>
    <col min="3" max="3" width="18.21875" style="1" customWidth="1"/>
    <col min="4" max="4" width="17.77734375" style="1" customWidth="1"/>
    <col min="5" max="5" width="23.109375" style="1" customWidth="1"/>
    <col min="6" max="6" width="16" style="1" customWidth="1"/>
    <col min="7" max="7" width="12.88671875" style="1" customWidth="1"/>
    <col min="8" max="8" width="23.109375" style="1" customWidth="1"/>
    <col min="9" max="9" width="18.6640625" style="1" customWidth="1"/>
    <col min="10" max="10" width="16" style="1" customWidth="1"/>
    <col min="11" max="14" width="8.88671875" style="1"/>
    <col min="15" max="15" width="13.44140625" style="1" bestFit="1" customWidth="1"/>
    <col min="16" max="16" width="12.109375" style="1" bestFit="1" customWidth="1"/>
    <col min="17" max="16384" width="8.88671875" style="1"/>
  </cols>
  <sheetData>
    <row r="1" spans="1:10" ht="34.200000000000003" thickTop="1" thickBot="1" x14ac:dyDescent="0.35">
      <c r="A1" s="33" t="s">
        <v>1</v>
      </c>
      <c r="B1" s="34"/>
      <c r="C1" s="34"/>
      <c r="D1" s="34"/>
      <c r="E1" s="34"/>
      <c r="F1" s="34"/>
      <c r="G1" s="34"/>
      <c r="H1" s="35"/>
      <c r="I1" s="3" t="s">
        <v>2</v>
      </c>
      <c r="J1" s="4">
        <v>45657</v>
      </c>
    </row>
    <row r="2" spans="1:10" ht="29.4" thickTop="1" thickBot="1" x14ac:dyDescent="0.35">
      <c r="A2" s="36" t="s">
        <v>0</v>
      </c>
      <c r="B2" s="37"/>
      <c r="C2" s="37"/>
      <c r="D2" s="37"/>
      <c r="E2" s="37"/>
      <c r="F2" s="37"/>
      <c r="G2" s="37"/>
      <c r="H2" s="38"/>
      <c r="I2" s="39"/>
      <c r="J2" s="41"/>
    </row>
    <row r="3" spans="1:10" ht="28.8" customHeight="1" thickTop="1" thickBot="1" x14ac:dyDescent="0.35">
      <c r="A3" s="8" t="s">
        <v>3</v>
      </c>
      <c r="B3" s="10" t="str">
        <f>Data!A2</f>
        <v>Revenue</v>
      </c>
      <c r="C3" s="10" t="str">
        <f>Data!A26</f>
        <v>Cost of Services</v>
      </c>
      <c r="D3" s="10" t="s">
        <v>4</v>
      </c>
      <c r="E3" s="21"/>
      <c r="F3" s="10" t="str">
        <f>Data!A50</f>
        <v>Overhead Applied</v>
      </c>
      <c r="G3" s="10" t="str">
        <f>Data!A73</f>
        <v>Taxes</v>
      </c>
      <c r="H3" s="10" t="str">
        <f>Data!A97</f>
        <v xml:space="preserve">Customer Profitability </v>
      </c>
      <c r="I3" s="3" t="s">
        <v>39</v>
      </c>
    </row>
    <row r="4" spans="1:10" ht="15.6" customHeight="1" thickTop="1" x14ac:dyDescent="0.3">
      <c r="A4" s="9" t="str" cm="1">
        <f t="array" ref="A4:A18">_xlfn._xlws.FILTER(Data!AC5:AC24,Data!AC5:AC24 &lt;&gt;"")</f>
        <v>Jason</v>
      </c>
      <c r="B4" s="14">
        <f>_xlfn.XLOOKUP(A4,Data!$A$4:$A$24,Data!$AB$4:$AB$24)</f>
        <v>270</v>
      </c>
      <c r="C4" s="14">
        <f>_xlfn.XLOOKUP(A4,Data!$A$26:$A$48,Data!$AB$26:$AB$48)</f>
        <v>67.5</v>
      </c>
      <c r="D4" s="19">
        <f>B4-C4</f>
        <v>202.5</v>
      </c>
      <c r="E4" s="22"/>
      <c r="F4" s="25">
        <f>_xlfn.XLOOKUP(A4,Data!$A$52:$A$71,Data!$AB$52:$AB$71)</f>
        <v>13.5</v>
      </c>
      <c r="G4" s="5">
        <f>_xlfn.XLOOKUP(A4,Data!$A$75:$A$94,Data!$AB$75:$AB$94)</f>
        <v>5.4</v>
      </c>
      <c r="H4" s="30">
        <f>IFERROR(D4-F4-G4,"")</f>
        <v>183.6</v>
      </c>
      <c r="I4" s="42">
        <f>IFERROR(H4/B4,"")</f>
        <v>0.67999999999999994</v>
      </c>
    </row>
    <row r="5" spans="1:10" ht="15.6" customHeight="1" x14ac:dyDescent="0.3">
      <c r="A5" s="9" t="str">
        <v>Kiana</v>
      </c>
      <c r="B5" s="14">
        <f>_xlfn.IFNA(_xlfn.XLOOKUP(A5,Data!$A$4:$A$24,Data!$AB$4:$AB$24),"")</f>
        <v>82</v>
      </c>
      <c r="C5" s="14">
        <f>_xlfn.IFNA(_xlfn.XLOOKUP(A5,Data!$A$26:$A$48,Data!$AB$26:$AB$48),"")</f>
        <v>20.5</v>
      </c>
      <c r="D5" s="20">
        <f>B5-C5</f>
        <v>61.5</v>
      </c>
      <c r="E5" s="22"/>
      <c r="F5" s="14">
        <f>_xlfn.IFNA(_xlfn.XLOOKUP(A5,Data!$A$52:$A$71,Data!$AB$52:$AB$71),"")</f>
        <v>4.1000000000000005</v>
      </c>
      <c r="G5" s="14">
        <f>_xlfn.IFNA(_xlfn.XLOOKUP(A5,Data!$A$75:$A$94,Data!$AB$75:$AB$94),"")</f>
        <v>1.6400000000000001</v>
      </c>
      <c r="H5" s="31">
        <f>IFERROR(D5-F5-G5,"")</f>
        <v>55.76</v>
      </c>
      <c r="I5" s="43">
        <f>IFERROR(H5/B5,"")</f>
        <v>0.67999999999999994</v>
      </c>
    </row>
    <row r="6" spans="1:10" ht="15.6" customHeight="1" x14ac:dyDescent="0.3">
      <c r="A6" s="9" t="str">
        <v>Roman</v>
      </c>
      <c r="B6" s="14">
        <f>_xlfn.IFNA(_xlfn.XLOOKUP(A6,Data!$A$4:$A$24,Data!$AB$4:$AB$24),"")</f>
        <v>577</v>
      </c>
      <c r="C6" s="14">
        <f>_xlfn.IFNA(_xlfn.XLOOKUP(A6,Data!$A$26:$A$48,Data!$AB$26:$AB$48),"")</f>
        <v>144.25</v>
      </c>
      <c r="D6" s="20">
        <f>B6-C6</f>
        <v>432.75</v>
      </c>
      <c r="E6" s="22"/>
      <c r="F6" s="14">
        <f>_xlfn.IFNA(_xlfn.XLOOKUP(A6,Data!$A$52:$A$71,Data!$AB$52:$AB$71),"")</f>
        <v>28.85</v>
      </c>
      <c r="G6" s="14">
        <f>_xlfn.IFNA(_xlfn.XLOOKUP(A6,Data!$A$75:$A$94,Data!$AB$75:$AB$94),"")</f>
        <v>11.540000000000001</v>
      </c>
      <c r="H6" s="31">
        <f t="shared" ref="H6:I23" si="0">IFERROR(D6-F6-G6,"")</f>
        <v>392.35999999999996</v>
      </c>
      <c r="I6" s="43">
        <f t="shared" ref="I6:I22" si="1">IFERROR(H6/B6,"")</f>
        <v>0.67999999999999994</v>
      </c>
    </row>
    <row r="7" spans="1:10" ht="15.6" customHeight="1" x14ac:dyDescent="0.3">
      <c r="A7" s="9" t="str">
        <v>Mauro</v>
      </c>
      <c r="B7" s="14">
        <f>_xlfn.IFNA(_xlfn.XLOOKUP(A7,Data!$A$4:$A$24,Data!$AB$4:$AB$24),"")</f>
        <v>115</v>
      </c>
      <c r="C7" s="14">
        <f>_xlfn.IFNA(_xlfn.XLOOKUP(A7,Data!$A$26:$A$48,Data!$AB$26:$AB$48),"")</f>
        <v>28.75</v>
      </c>
      <c r="D7" s="20">
        <f>B7-C7</f>
        <v>86.25</v>
      </c>
      <c r="E7" s="22"/>
      <c r="F7" s="14">
        <f>_xlfn.IFNA(_xlfn.XLOOKUP(A7,Data!$A$52:$A$71,Data!$AB$52:$AB$71),"")</f>
        <v>5.75</v>
      </c>
      <c r="G7" s="14">
        <f>_xlfn.IFNA(_xlfn.XLOOKUP(A7,Data!$A$75:$A$94,Data!$AB$75:$AB$94),"")</f>
        <v>2.3000000000000003</v>
      </c>
      <c r="H7" s="31">
        <f t="shared" si="0"/>
        <v>78.2</v>
      </c>
      <c r="I7" s="43">
        <f t="shared" si="1"/>
        <v>0.68</v>
      </c>
    </row>
    <row r="8" spans="1:10" ht="15.6" customHeight="1" x14ac:dyDescent="0.3">
      <c r="A8" s="9" t="str">
        <v>John</v>
      </c>
      <c r="B8" s="14">
        <f>_xlfn.IFNA(_xlfn.XLOOKUP(A8,Data!$A$4:$A$24,Data!$AB$4:$AB$24),"")</f>
        <v>1198</v>
      </c>
      <c r="C8" s="14">
        <f>_xlfn.IFNA(_xlfn.XLOOKUP(A8,Data!$A$26:$A$48,Data!$AB$26:$AB$48),"")</f>
        <v>299.5</v>
      </c>
      <c r="D8" s="20">
        <f>B8-C8</f>
        <v>898.5</v>
      </c>
      <c r="E8" s="22"/>
      <c r="F8" s="14">
        <f>_xlfn.IFNA(_xlfn.XLOOKUP(A8,Data!$A$52:$A$71,Data!$AB$52:$AB$71),"")</f>
        <v>59.900000000000006</v>
      </c>
      <c r="G8" s="14">
        <f>_xlfn.IFNA(_xlfn.XLOOKUP(A8,Data!$A$75:$A$94,Data!$AB$75:$AB$94),"")</f>
        <v>23.96</v>
      </c>
      <c r="H8" s="31">
        <f t="shared" si="0"/>
        <v>814.64</v>
      </c>
      <c r="I8" s="43">
        <f t="shared" si="1"/>
        <v>0.67999999999999994</v>
      </c>
    </row>
    <row r="9" spans="1:10" ht="15.6" customHeight="1" x14ac:dyDescent="0.3">
      <c r="A9" s="9" t="str">
        <v>Tim</v>
      </c>
      <c r="B9" s="14">
        <f>_xlfn.IFNA(_xlfn.XLOOKUP(A9,Data!$A$4:$A$24,Data!$AB$4:$AB$24),"")</f>
        <v>125</v>
      </c>
      <c r="C9" s="14">
        <f>_xlfn.IFNA(_xlfn.XLOOKUP(A9,Data!$A$26:$A$48,Data!$AB$26:$AB$48),"")</f>
        <v>31.25</v>
      </c>
      <c r="D9" s="20">
        <f>B9-C9</f>
        <v>93.75</v>
      </c>
      <c r="E9" s="22"/>
      <c r="F9" s="14">
        <f>_xlfn.IFNA(_xlfn.XLOOKUP(A9,Data!$A$52:$A$71,Data!$AB$52:$AB$71),"")</f>
        <v>6.25</v>
      </c>
      <c r="G9" s="14">
        <f>_xlfn.IFNA(_xlfn.XLOOKUP(A9,Data!$A$75:$A$94,Data!$AB$75:$AB$94),"")</f>
        <v>2.5</v>
      </c>
      <c r="H9" s="31">
        <f t="shared" si="0"/>
        <v>85</v>
      </c>
      <c r="I9" s="43">
        <f t="shared" si="1"/>
        <v>0.68</v>
      </c>
    </row>
    <row r="10" spans="1:10" ht="15.6" customHeight="1" x14ac:dyDescent="0.3">
      <c r="A10" s="9" t="str">
        <v>Smith</v>
      </c>
      <c r="B10" s="14">
        <f>_xlfn.IFNA(_xlfn.XLOOKUP(A10,Data!$A$4:$A$24,Data!$AB$4:$AB$24),"")</f>
        <v>2258</v>
      </c>
      <c r="C10" s="14">
        <f>_xlfn.IFNA(_xlfn.XLOOKUP(A10,Data!$A$26:$A$48,Data!$AB$26:$AB$48),"")</f>
        <v>564.5</v>
      </c>
      <c r="D10" s="20">
        <f>B10-C10</f>
        <v>1693.5</v>
      </c>
      <c r="E10" s="22"/>
      <c r="F10" s="14">
        <f>_xlfn.IFNA(_xlfn.XLOOKUP(A10,Data!$A$52:$A$71,Data!$AB$52:$AB$71),"")</f>
        <v>112.9</v>
      </c>
      <c r="G10" s="14">
        <f>_xlfn.IFNA(_xlfn.XLOOKUP(A10,Data!$A$75:$A$94,Data!$AB$75:$AB$94),"")</f>
        <v>45.160000000000004</v>
      </c>
      <c r="H10" s="31">
        <f t="shared" si="0"/>
        <v>1535.4399999999998</v>
      </c>
      <c r="I10" s="43">
        <f t="shared" si="1"/>
        <v>0.67999999999999994</v>
      </c>
    </row>
    <row r="11" spans="1:10" x14ac:dyDescent="0.3">
      <c r="A11" s="9" t="str">
        <v>Kelly</v>
      </c>
      <c r="B11" s="14">
        <f>_xlfn.IFNA(_xlfn.XLOOKUP(A11,Data!$A$4:$A$24,Data!$AB$4:$AB$24),"")</f>
        <v>698</v>
      </c>
      <c r="C11" s="14">
        <f>_xlfn.IFNA(_xlfn.XLOOKUP(A11,Data!$A$26:$A$48,Data!$AB$26:$AB$48),"")</f>
        <v>174.5</v>
      </c>
      <c r="D11" s="20">
        <f>B11-C11</f>
        <v>523.5</v>
      </c>
      <c r="E11" s="22"/>
      <c r="F11" s="14">
        <f>_xlfn.IFNA(_xlfn.XLOOKUP(A11,Data!$A$52:$A$71,Data!$AB$52:$AB$71),"")</f>
        <v>34.9</v>
      </c>
      <c r="G11" s="14">
        <f>_xlfn.IFNA(_xlfn.XLOOKUP(A11,Data!$A$75:$A$94,Data!$AB$75:$AB$94),"")</f>
        <v>13.96</v>
      </c>
      <c r="H11" s="31">
        <f t="shared" si="0"/>
        <v>474.64000000000004</v>
      </c>
      <c r="I11" s="43">
        <f t="shared" si="1"/>
        <v>0.68</v>
      </c>
    </row>
    <row r="12" spans="1:10" x14ac:dyDescent="0.3">
      <c r="A12" s="9" t="str">
        <v>Jack</v>
      </c>
      <c r="B12" s="14">
        <f>_xlfn.IFNA(_xlfn.XLOOKUP(A12,Data!$A$4:$A$24,Data!$AB$4:$AB$24),"")</f>
        <v>462</v>
      </c>
      <c r="C12" s="14">
        <f>_xlfn.IFNA(_xlfn.XLOOKUP(A12,Data!$A$26:$A$48,Data!$AB$26:$AB$48),"")</f>
        <v>115.5</v>
      </c>
      <c r="D12" s="20">
        <f t="shared" ref="D4:D23" si="2">B12-C12</f>
        <v>346.5</v>
      </c>
      <c r="E12" s="22"/>
      <c r="F12" s="14">
        <f>_xlfn.IFNA(_xlfn.XLOOKUP(A12,Data!$A$52:$A$71,Data!$AB$52:$AB$71),"")</f>
        <v>23.1</v>
      </c>
      <c r="G12" s="14">
        <f>_xlfn.IFNA(_xlfn.XLOOKUP(A12,Data!$A$75:$A$94,Data!$AB$75:$AB$94),"")</f>
        <v>9.24</v>
      </c>
      <c r="H12" s="31">
        <f>IFERROR(D12-F12-G12,"")</f>
        <v>314.15999999999997</v>
      </c>
      <c r="I12" s="43">
        <f>IFERROR(H12/B12,"")</f>
        <v>0.67999999999999994</v>
      </c>
    </row>
    <row r="13" spans="1:10" x14ac:dyDescent="0.3">
      <c r="A13" s="9" t="str">
        <v>Mike</v>
      </c>
      <c r="B13" s="14">
        <f>_xlfn.IFNA(_xlfn.XLOOKUP(A13,Data!$A$4:$A$24,Data!$AB$4:$AB$24),"")</f>
        <v>300</v>
      </c>
      <c r="C13" s="14">
        <f>_xlfn.IFNA(_xlfn.XLOOKUP(A13,Data!$A$26:$A$48,Data!$AB$26:$AB$48),"")</f>
        <v>75</v>
      </c>
      <c r="D13" s="20">
        <f t="shared" si="2"/>
        <v>225</v>
      </c>
      <c r="E13" s="22"/>
      <c r="F13" s="14">
        <f>_xlfn.IFNA(_xlfn.XLOOKUP(A13,Data!$A$52:$A$71,Data!$AB$52:$AB$71),"")</f>
        <v>15</v>
      </c>
      <c r="G13" s="14">
        <f>_xlfn.IFNA(_xlfn.XLOOKUP(A13,Data!$A$75:$A$94,Data!$AB$75:$AB$94),"")</f>
        <v>6</v>
      </c>
      <c r="H13" s="31">
        <f t="shared" si="0"/>
        <v>204</v>
      </c>
      <c r="I13" s="43">
        <f>IFERROR(H13/B13,"")</f>
        <v>0.68</v>
      </c>
    </row>
    <row r="14" spans="1:10" x14ac:dyDescent="0.3">
      <c r="A14" s="9" t="str">
        <v>Nick</v>
      </c>
      <c r="B14" s="14">
        <f>_xlfn.IFNA(_xlfn.XLOOKUP(A14,Data!$A$4:$A$24,Data!$AB$4:$AB$24),"")</f>
        <v>870</v>
      </c>
      <c r="C14" s="14">
        <f>_xlfn.IFNA(_xlfn.XLOOKUP(A14,Data!$A$26:$A$48,Data!$AB$26:$AB$48),"")</f>
        <v>217.5</v>
      </c>
      <c r="D14" s="20">
        <f t="shared" si="2"/>
        <v>652.5</v>
      </c>
      <c r="E14" s="22"/>
      <c r="F14" s="14">
        <f>_xlfn.IFNA(_xlfn.XLOOKUP(A14,Data!$A$52:$A$71,Data!$AB$52:$AB$71),"")</f>
        <v>43.5</v>
      </c>
      <c r="G14" s="14">
        <f>_xlfn.IFNA(_xlfn.XLOOKUP(A14,Data!$A$75:$A$94,Data!$AB$75:$AB$94),"")</f>
        <v>17.400000000000002</v>
      </c>
      <c r="H14" s="31">
        <f t="shared" si="0"/>
        <v>591.6</v>
      </c>
      <c r="I14" s="43">
        <f t="shared" si="1"/>
        <v>0.68</v>
      </c>
    </row>
    <row r="15" spans="1:10" x14ac:dyDescent="0.3">
      <c r="A15" s="9" t="str">
        <v>Noah</v>
      </c>
      <c r="B15" s="14">
        <f>_xlfn.IFNA(_xlfn.XLOOKUP(A15,Data!$A$4:$A$24,Data!$AB$4:$AB$24),"")</f>
        <v>129</v>
      </c>
      <c r="C15" s="14">
        <f>_xlfn.IFNA(_xlfn.XLOOKUP(A15,Data!$A$26:$A$48,Data!$AB$26:$AB$48),"")</f>
        <v>32.25</v>
      </c>
      <c r="D15" s="20">
        <f t="shared" si="2"/>
        <v>96.75</v>
      </c>
      <c r="E15" s="22"/>
      <c r="F15" s="14">
        <f>_xlfn.IFNA(_xlfn.XLOOKUP(A15,Data!$A$52:$A$71,Data!$AB$52:$AB$71),"")</f>
        <v>6.45</v>
      </c>
      <c r="G15" s="14">
        <f>_xlfn.IFNA(_xlfn.XLOOKUP(A15,Data!$A$75:$A$94,Data!$AB$75:$AB$94),"")</f>
        <v>2.58</v>
      </c>
      <c r="H15" s="31">
        <f t="shared" si="0"/>
        <v>87.72</v>
      </c>
      <c r="I15" s="43">
        <f t="shared" si="1"/>
        <v>0.67999999999999994</v>
      </c>
    </row>
    <row r="16" spans="1:10" x14ac:dyDescent="0.3">
      <c r="A16" s="9" t="str">
        <v>Steve</v>
      </c>
      <c r="B16" s="14">
        <f>_xlfn.IFNA(_xlfn.XLOOKUP(A16,Data!$A$4:$A$24,Data!$AB$4:$AB$24),"")</f>
        <v>647</v>
      </c>
      <c r="C16" s="14">
        <f>_xlfn.IFNA(_xlfn.XLOOKUP(A16,Data!$A$26:$A$48,Data!$AB$26:$AB$48),"")</f>
        <v>161.75</v>
      </c>
      <c r="D16" s="20">
        <f t="shared" si="2"/>
        <v>485.25</v>
      </c>
      <c r="E16" s="22"/>
      <c r="F16" s="14">
        <f>_xlfn.IFNA(_xlfn.XLOOKUP(A16,Data!$A$52:$A$71,Data!$AB$52:$AB$71),"")</f>
        <v>32.35</v>
      </c>
      <c r="G16" s="14">
        <f>_xlfn.IFNA(_xlfn.XLOOKUP(A16,Data!$A$75:$A$94,Data!$AB$75:$AB$94),"")</f>
        <v>12.94</v>
      </c>
      <c r="H16" s="31">
        <f t="shared" si="0"/>
        <v>439.96</v>
      </c>
      <c r="I16" s="43">
        <f t="shared" si="1"/>
        <v>0.67999999999999994</v>
      </c>
    </row>
    <row r="17" spans="1:10" x14ac:dyDescent="0.3">
      <c r="A17" s="9" t="str">
        <v>Timothy</v>
      </c>
      <c r="B17" s="14">
        <f>_xlfn.IFNA(_xlfn.XLOOKUP(A17,Data!$A$4:$A$24,Data!$AB$4:$AB$24),"")</f>
        <v>784</v>
      </c>
      <c r="C17" s="14">
        <f>_xlfn.IFNA(_xlfn.XLOOKUP(A17,Data!$A$26:$A$48,Data!$AB$26:$AB$48),"")</f>
        <v>200</v>
      </c>
      <c r="D17" s="20">
        <f t="shared" si="2"/>
        <v>584</v>
      </c>
      <c r="E17" s="22"/>
      <c r="F17" s="14">
        <f>_xlfn.IFNA(_xlfn.XLOOKUP(A17,Data!$A$52:$A$71,Data!$AB$52:$AB$71),"")</f>
        <v>15</v>
      </c>
      <c r="G17" s="14">
        <f>_xlfn.IFNA(_xlfn.XLOOKUP(A17,Data!$A$75:$A$94,Data!$AB$75:$AB$94),"")</f>
        <v>11</v>
      </c>
      <c r="H17" s="31">
        <f t="shared" si="0"/>
        <v>558</v>
      </c>
      <c r="I17" s="43">
        <f t="shared" si="1"/>
        <v>0.71173469387755106</v>
      </c>
    </row>
    <row r="18" spans="1:10" x14ac:dyDescent="0.3">
      <c r="A18" s="9" t="str">
        <v>Amber</v>
      </c>
      <c r="B18" s="14">
        <f>_xlfn.IFNA(_xlfn.XLOOKUP(A18,Data!$A$4:$A$24,Data!$AB$4:$AB$24),"")</f>
        <v>200</v>
      </c>
      <c r="C18" s="14">
        <f>_xlfn.IFNA(_xlfn.XLOOKUP(A18,Data!$A$26:$A$48,Data!$AB$26:$AB$48),"")</f>
        <v>47</v>
      </c>
      <c r="D18" s="20">
        <f t="shared" si="2"/>
        <v>153</v>
      </c>
      <c r="E18" s="22"/>
      <c r="F18" s="14">
        <f>_xlfn.IFNA(_xlfn.XLOOKUP(A18,Data!$A$52:$A$71,Data!$AB$52:$AB$71),"")</f>
        <v>8</v>
      </c>
      <c r="G18" s="14">
        <f>_xlfn.IFNA(_xlfn.XLOOKUP(A18,Data!$A$75:$A$94,Data!$AB$75:$AB$94),"")</f>
        <v>5</v>
      </c>
      <c r="H18" s="31">
        <f t="shared" si="0"/>
        <v>140</v>
      </c>
      <c r="I18" s="43">
        <f t="shared" si="1"/>
        <v>0.7</v>
      </c>
    </row>
    <row r="19" spans="1:10" x14ac:dyDescent="0.3">
      <c r="A19" s="9"/>
      <c r="B19" s="14">
        <f>_xlfn.IFNA(_xlfn.XLOOKUP(A19,Data!$A$4:$A$24,Data!$AB$4:$AB$24),"")</f>
        <v>0</v>
      </c>
      <c r="C19" s="14">
        <f>_xlfn.IFNA(_xlfn.XLOOKUP(A19,Data!$A$26:$A$48,Data!$AB$26:$AB$48),"")</f>
        <v>0</v>
      </c>
      <c r="D19" s="20">
        <f t="shared" si="2"/>
        <v>0</v>
      </c>
      <c r="E19" s="22"/>
      <c r="F19" s="14" t="str">
        <f>_xlfn.IFNA(_xlfn.XLOOKUP(A19,Data!$A$52:$A$71,Data!$AB$52:$AB$71),"")</f>
        <v/>
      </c>
      <c r="G19" s="14" t="str">
        <f>_xlfn.IFNA(_xlfn.XLOOKUP(A19,Data!$A$75:$A$94,Data!$AB$75:$AB$94),"")</f>
        <v/>
      </c>
      <c r="H19" s="6" t="str">
        <f t="shared" si="0"/>
        <v/>
      </c>
      <c r="I19" s="43" t="str">
        <f t="shared" si="1"/>
        <v/>
      </c>
    </row>
    <row r="20" spans="1:10" x14ac:dyDescent="0.3">
      <c r="A20" s="9"/>
      <c r="B20" s="14">
        <f>_xlfn.IFNA(_xlfn.XLOOKUP(A20,Data!$A$4:$A$24,Data!$AB$4:$AB$24),"")</f>
        <v>0</v>
      </c>
      <c r="C20" s="14">
        <f>_xlfn.IFNA(_xlfn.XLOOKUP(A20,Data!$A$26:$A$48,Data!$AB$26:$AB$48),"")</f>
        <v>0</v>
      </c>
      <c r="D20" s="20">
        <f t="shared" si="2"/>
        <v>0</v>
      </c>
      <c r="E20" s="22"/>
      <c r="F20" s="14" t="str">
        <f>_xlfn.IFNA(_xlfn.XLOOKUP(A20,Data!$A$52:$A$71,Data!$AB$52:$AB$71),"")</f>
        <v/>
      </c>
      <c r="G20" s="14" t="str">
        <f>_xlfn.IFNA(_xlfn.XLOOKUP(A20,Data!$A$75:$A$94,Data!$AB$75:$AB$94),"")</f>
        <v/>
      </c>
      <c r="H20" s="6" t="str">
        <f t="shared" si="0"/>
        <v/>
      </c>
      <c r="I20" s="43" t="str">
        <f t="shared" si="1"/>
        <v/>
      </c>
    </row>
    <row r="21" spans="1:10" x14ac:dyDescent="0.3">
      <c r="A21" s="9"/>
      <c r="B21" s="14">
        <f>_xlfn.IFNA(_xlfn.XLOOKUP(A21,Data!$A$4:$A$24,Data!$AB$4:$AB$24),"")</f>
        <v>0</v>
      </c>
      <c r="C21" s="14">
        <f>_xlfn.IFNA(_xlfn.XLOOKUP(A21,Data!$A$26:$A$48,Data!$AB$26:$AB$48),"")</f>
        <v>0</v>
      </c>
      <c r="D21" s="20">
        <f t="shared" si="2"/>
        <v>0</v>
      </c>
      <c r="E21" s="22"/>
      <c r="F21" s="14" t="str">
        <f>_xlfn.IFNA(_xlfn.XLOOKUP(A21,Data!$A$52:$A$71,Data!$AB$52:$AB$71),"")</f>
        <v/>
      </c>
      <c r="G21" s="14" t="str">
        <f>_xlfn.IFNA(_xlfn.XLOOKUP(A21,Data!$A$75:$A$94,Data!$AB$75:$AB$94),"")</f>
        <v/>
      </c>
      <c r="H21" s="6" t="str">
        <f t="shared" si="0"/>
        <v/>
      </c>
      <c r="I21" s="43" t="str">
        <f>IFERROR(H21/B21,"")</f>
        <v/>
      </c>
    </row>
    <row r="22" spans="1:10" x14ac:dyDescent="0.3">
      <c r="A22" s="9"/>
      <c r="B22" s="14">
        <f>_xlfn.IFNA(_xlfn.XLOOKUP(A22,Data!$A$4:$A$24,Data!$AB$4:$AB$24),"")</f>
        <v>0</v>
      </c>
      <c r="C22" s="14">
        <f>_xlfn.IFNA(_xlfn.XLOOKUP(A22,Data!$A$26:$A$48,Data!$AB$26:$AB$48),"")</f>
        <v>0</v>
      </c>
      <c r="D22" s="20">
        <f t="shared" si="2"/>
        <v>0</v>
      </c>
      <c r="E22" s="22"/>
      <c r="F22" s="14" t="str">
        <f>_xlfn.IFNA(_xlfn.XLOOKUP(A22,Data!$A$52:$A$71,Data!$AB$52:$AB$71),"")</f>
        <v/>
      </c>
      <c r="G22" s="14" t="str">
        <f>_xlfn.IFNA(_xlfn.XLOOKUP(A22,Data!$A$75:$A$94,Data!$AB$75:$AB$94),"")</f>
        <v/>
      </c>
      <c r="H22" s="6" t="str">
        <f t="shared" si="0"/>
        <v/>
      </c>
      <c r="I22" s="43" t="str">
        <f>IFERROR(H22/B22,"")</f>
        <v/>
      </c>
    </row>
    <row r="23" spans="1:10" x14ac:dyDescent="0.3">
      <c r="A23" s="9"/>
      <c r="B23" s="14">
        <f>_xlfn.IFNA(_xlfn.XLOOKUP(A23,Data!$A$4:$A$24,Data!$AB$4:$AB$24),"")</f>
        <v>0</v>
      </c>
      <c r="C23" s="14">
        <f>_xlfn.IFNA(_xlfn.XLOOKUP(A23,Data!$A$26:$A$48,Data!$AB$26:$AB$48),"")</f>
        <v>0</v>
      </c>
      <c r="D23" s="20">
        <f t="shared" si="2"/>
        <v>0</v>
      </c>
      <c r="E23" s="22"/>
      <c r="F23" s="14" t="str">
        <f>_xlfn.IFNA(_xlfn.XLOOKUP(A23,Data!$A$52:$A$71,Data!$AB$52:$AB$71),"")</f>
        <v/>
      </c>
      <c r="G23" s="14" t="str">
        <f>_xlfn.IFNA(_xlfn.XLOOKUP(A23,Data!$A$75:$A$94,Data!$AB$75:$AB$94),"")</f>
        <v/>
      </c>
      <c r="H23" s="6" t="str">
        <f t="shared" si="0"/>
        <v/>
      </c>
      <c r="I23" s="43" t="str">
        <f>IFERROR(H23/B23,"")</f>
        <v/>
      </c>
    </row>
    <row r="24" spans="1:10" x14ac:dyDescent="0.3">
      <c r="C24" s="18"/>
      <c r="F24" s="24"/>
      <c r="G24" s="24"/>
    </row>
    <row r="25" spans="1:10" ht="15" thickBot="1" x14ac:dyDescent="0.35"/>
    <row r="26" spans="1:10" ht="16.8" thickTop="1" thickBot="1" x14ac:dyDescent="0.35">
      <c r="A26" s="39" t="s">
        <v>38</v>
      </c>
      <c r="B26" s="40"/>
      <c r="C26" s="41"/>
      <c r="D26" s="39" t="s">
        <v>6</v>
      </c>
      <c r="E26" s="40"/>
      <c r="F26" s="41"/>
      <c r="G26" s="39" t="s">
        <v>7</v>
      </c>
      <c r="H26" s="40"/>
      <c r="I26" s="40"/>
      <c r="J26" s="41"/>
    </row>
    <row r="27" spans="1:10" ht="15" thickTop="1" x14ac:dyDescent="0.3"/>
    <row r="50" spans="2:4" x14ac:dyDescent="0.3">
      <c r="B50" s="2" t="s">
        <v>14</v>
      </c>
    </row>
    <row r="51" spans="2:4" x14ac:dyDescent="0.3">
      <c r="B51" s="1" t="s">
        <v>13</v>
      </c>
    </row>
    <row r="52" spans="2:4" x14ac:dyDescent="0.3">
      <c r="B52" s="1" t="s">
        <v>15</v>
      </c>
    </row>
    <row r="53" spans="2:4" x14ac:dyDescent="0.3">
      <c r="B53" s="1" t="s">
        <v>16</v>
      </c>
    </row>
    <row r="56" spans="2:4" x14ac:dyDescent="0.3">
      <c r="B56" s="2" t="s">
        <v>17</v>
      </c>
    </row>
    <row r="57" spans="2:4" x14ac:dyDescent="0.3">
      <c r="B57" s="15" t="s">
        <v>35</v>
      </c>
      <c r="C57" s="15"/>
    </row>
    <row r="58" spans="2:4" x14ac:dyDescent="0.3">
      <c r="B58" s="15" t="s">
        <v>37</v>
      </c>
      <c r="C58" s="15"/>
      <c r="D58" s="15"/>
    </row>
    <row r="59" spans="2:4" x14ac:dyDescent="0.3">
      <c r="B59" s="15" t="s">
        <v>36</v>
      </c>
      <c r="C59" s="15"/>
      <c r="D59" s="15"/>
    </row>
  </sheetData>
  <mergeCells count="6">
    <mergeCell ref="A1:H1"/>
    <mergeCell ref="A2:H2"/>
    <mergeCell ref="A26:C26"/>
    <mergeCell ref="D26:F26"/>
    <mergeCell ref="G26:J26"/>
    <mergeCell ref="I2:J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6CA9-F328-46A4-84C2-6618A4687EB8}">
  <sheetPr>
    <tabColor theme="4" tint="0.59999389629810485"/>
  </sheetPr>
  <dimension ref="A1:AN98"/>
  <sheetViews>
    <sheetView zoomScale="70" zoomScaleNormal="70" workbookViewId="0">
      <pane ySplit="1" topLeftCell="A2" activePane="bottomLeft" state="frozen"/>
      <selection pane="bottomLeft" activeCell="A6" sqref="A6"/>
    </sheetView>
  </sheetViews>
  <sheetFormatPr defaultRowHeight="14.4" x14ac:dyDescent="0.3"/>
  <cols>
    <col min="1" max="1" width="26.88671875" customWidth="1"/>
    <col min="2" max="2" width="15.21875" customWidth="1"/>
    <col min="3" max="3" width="12.5546875" customWidth="1"/>
    <col min="4" max="4" width="13" customWidth="1"/>
    <col min="5" max="5" width="11.6640625" customWidth="1"/>
    <col min="6" max="6" width="11.77734375" customWidth="1"/>
    <col min="7" max="7" width="12.5546875" customWidth="1"/>
    <col min="8" max="8" width="17.44140625" customWidth="1"/>
    <col min="9" max="9" width="17.77734375" customWidth="1"/>
    <col min="10" max="10" width="18.77734375" customWidth="1"/>
    <col min="11" max="18" width="17.77734375" customWidth="1"/>
    <col min="19" max="19" width="17.44140625" customWidth="1"/>
    <col min="20" max="25" width="9.5546875" customWidth="1"/>
    <col min="26" max="26" width="11.5546875" customWidth="1"/>
    <col min="27" max="27" width="8.88671875" customWidth="1"/>
    <col min="28" max="28" width="12.88671875" customWidth="1"/>
    <col min="29" max="31" width="10.5546875" customWidth="1"/>
    <col min="32" max="33" width="8.88671875" customWidth="1"/>
    <col min="37" max="37" width="11.109375" bestFit="1" customWidth="1"/>
  </cols>
  <sheetData>
    <row r="1" spans="1:40" x14ac:dyDescent="0.3">
      <c r="B1" s="16">
        <v>45596</v>
      </c>
      <c r="C1" s="12">
        <f t="shared" ref="C1:Z1" si="0">EOMONTH(B1,1)</f>
        <v>45626</v>
      </c>
      <c r="D1" s="12">
        <f t="shared" si="0"/>
        <v>45657</v>
      </c>
      <c r="E1" s="12">
        <f t="shared" si="0"/>
        <v>45688</v>
      </c>
      <c r="F1" s="12">
        <f t="shared" si="0"/>
        <v>45716</v>
      </c>
      <c r="G1" s="12">
        <f t="shared" si="0"/>
        <v>45747</v>
      </c>
      <c r="H1" s="12">
        <f t="shared" si="0"/>
        <v>45777</v>
      </c>
      <c r="I1" s="12">
        <f t="shared" si="0"/>
        <v>45808</v>
      </c>
      <c r="J1" s="12">
        <f t="shared" si="0"/>
        <v>45838</v>
      </c>
      <c r="K1" s="12">
        <f t="shared" si="0"/>
        <v>45869</v>
      </c>
      <c r="L1" s="12">
        <f t="shared" si="0"/>
        <v>45900</v>
      </c>
      <c r="M1" s="12">
        <f t="shared" si="0"/>
        <v>45930</v>
      </c>
      <c r="N1" s="12">
        <f t="shared" si="0"/>
        <v>45961</v>
      </c>
      <c r="O1" s="12">
        <f t="shared" si="0"/>
        <v>45991</v>
      </c>
      <c r="P1" s="12">
        <f t="shared" si="0"/>
        <v>46022</v>
      </c>
      <c r="Q1" s="12">
        <f t="shared" si="0"/>
        <v>46053</v>
      </c>
      <c r="R1" s="12">
        <f t="shared" si="0"/>
        <v>46081</v>
      </c>
      <c r="S1" s="12">
        <f t="shared" si="0"/>
        <v>46112</v>
      </c>
      <c r="T1" s="12">
        <f t="shared" si="0"/>
        <v>46142</v>
      </c>
      <c r="U1" s="12">
        <f t="shared" si="0"/>
        <v>46173</v>
      </c>
      <c r="V1" s="12">
        <f t="shared" si="0"/>
        <v>46203</v>
      </c>
      <c r="W1" s="12">
        <f t="shared" si="0"/>
        <v>46234</v>
      </c>
      <c r="X1" s="12">
        <f t="shared" si="0"/>
        <v>46265</v>
      </c>
      <c r="Y1" s="12">
        <f t="shared" si="0"/>
        <v>46295</v>
      </c>
      <c r="Z1" s="12">
        <f t="shared" si="0"/>
        <v>46326</v>
      </c>
      <c r="AB1" s="12">
        <f>Dashboard!J1</f>
        <v>45657</v>
      </c>
    </row>
    <row r="2" spans="1:40" s="11" customFormat="1" x14ac:dyDescent="0.3">
      <c r="A2" s="32" t="s">
        <v>38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40" ht="15" thickBot="1" x14ac:dyDescent="0.35">
      <c r="A3" s="8" t="s">
        <v>3</v>
      </c>
      <c r="B3" s="12"/>
      <c r="C3" s="12"/>
      <c r="D3" s="12"/>
      <c r="E3" s="12"/>
      <c r="F3" s="12"/>
      <c r="G3" s="17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40" ht="15" thickTop="1" x14ac:dyDescent="0.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40" x14ac:dyDescent="0.3">
      <c r="A5" s="15" t="s">
        <v>40</v>
      </c>
      <c r="B5" s="28">
        <v>786</v>
      </c>
      <c r="C5" s="28">
        <v>771</v>
      </c>
      <c r="D5" s="28">
        <v>270</v>
      </c>
      <c r="E5" s="28">
        <v>175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B5" s="13">
        <f>_xlfn.XLOOKUP($AB$1,$B$1:$Z$1,B5:Z5)</f>
        <v>270</v>
      </c>
      <c r="AC5" t="str">
        <f>IF(AB5&gt;0,A5,"")</f>
        <v>Jason</v>
      </c>
      <c r="AK5" s="17"/>
      <c r="AL5" s="17"/>
      <c r="AM5" s="17"/>
      <c r="AN5" s="17"/>
    </row>
    <row r="6" spans="1:40" x14ac:dyDescent="0.3">
      <c r="A6" s="15" t="s">
        <v>10</v>
      </c>
      <c r="B6" s="28">
        <v>700</v>
      </c>
      <c r="C6" s="28">
        <v>1087</v>
      </c>
      <c r="D6" s="28">
        <v>82</v>
      </c>
      <c r="E6" s="28">
        <v>150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B6" s="13">
        <f>_xlfn.XLOOKUP($AB$1,$B$1:$Z$1,B6:Z6)</f>
        <v>82</v>
      </c>
      <c r="AC6" t="str">
        <f t="shared" ref="AC6:AC12" si="1">IF(AB6&gt;0,A6,"")</f>
        <v>Kiana</v>
      </c>
      <c r="AK6" s="17"/>
      <c r="AL6" s="17"/>
      <c r="AM6" s="17"/>
      <c r="AN6" s="17"/>
    </row>
    <row r="7" spans="1:40" x14ac:dyDescent="0.3">
      <c r="A7" s="15" t="s">
        <v>11</v>
      </c>
      <c r="B7" s="28">
        <v>924</v>
      </c>
      <c r="C7" s="28">
        <v>557</v>
      </c>
      <c r="D7" s="28">
        <v>577</v>
      </c>
      <c r="E7" s="28">
        <v>675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B7" s="13">
        <f>_xlfn.XLOOKUP($AB$1,$B$1:$Z$1,B7:Z7)</f>
        <v>577</v>
      </c>
      <c r="AC7" t="str">
        <f t="shared" si="1"/>
        <v>Roman</v>
      </c>
      <c r="AK7" s="17"/>
      <c r="AL7" s="17"/>
      <c r="AM7" s="17"/>
      <c r="AN7" s="17"/>
    </row>
    <row r="8" spans="1:40" x14ac:dyDescent="0.3">
      <c r="A8" s="15" t="s">
        <v>12</v>
      </c>
      <c r="B8" s="28">
        <v>2565</v>
      </c>
      <c r="C8" s="28">
        <v>1158</v>
      </c>
      <c r="D8" s="28">
        <v>115</v>
      </c>
      <c r="E8" s="28">
        <v>200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B8" s="13">
        <f>_xlfn.XLOOKUP($AB$1,$B$1:$Z$1,B8:Z8)</f>
        <v>115</v>
      </c>
      <c r="AC8" t="str">
        <f>IF(AB8&gt;0,A8,"")</f>
        <v>Mauro</v>
      </c>
      <c r="AK8" s="17"/>
      <c r="AL8" s="17"/>
      <c r="AM8" s="17"/>
      <c r="AN8" s="17"/>
    </row>
    <row r="9" spans="1:40" x14ac:dyDescent="0.3">
      <c r="A9" s="15" t="s">
        <v>18</v>
      </c>
      <c r="B9" s="28">
        <v>1892</v>
      </c>
      <c r="C9" s="28">
        <v>20</v>
      </c>
      <c r="D9" s="28">
        <v>1198</v>
      </c>
      <c r="E9" s="28">
        <v>1157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B9" s="13">
        <f t="shared" ref="AB9:AB72" si="2">_xlfn.XLOOKUP($AB$1,$B$1:$Z$1,B9:Z9)</f>
        <v>1198</v>
      </c>
      <c r="AC9" t="str">
        <f t="shared" si="1"/>
        <v>John</v>
      </c>
      <c r="AK9" s="17"/>
      <c r="AL9" s="17"/>
      <c r="AM9" s="17"/>
      <c r="AN9" s="17"/>
    </row>
    <row r="10" spans="1:40" x14ac:dyDescent="0.3">
      <c r="A10" s="15" t="s">
        <v>19</v>
      </c>
      <c r="B10" s="28">
        <v>1000</v>
      </c>
      <c r="C10" s="28">
        <v>30</v>
      </c>
      <c r="D10" s="28">
        <v>125</v>
      </c>
      <c r="E10" s="28">
        <v>70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B10" s="13">
        <f t="shared" si="2"/>
        <v>125</v>
      </c>
      <c r="AC10" t="str">
        <f t="shared" si="1"/>
        <v>Tim</v>
      </c>
      <c r="AK10" s="17"/>
      <c r="AL10" s="17"/>
      <c r="AM10" s="17"/>
      <c r="AN10" s="17"/>
    </row>
    <row r="11" spans="1:40" x14ac:dyDescent="0.3">
      <c r="A11" s="15" t="s">
        <v>20</v>
      </c>
      <c r="B11" s="28">
        <v>1225</v>
      </c>
      <c r="C11" s="28">
        <v>1210</v>
      </c>
      <c r="D11" s="28">
        <v>2258</v>
      </c>
      <c r="E11" s="28">
        <v>2290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B11" s="13">
        <f t="shared" si="2"/>
        <v>2258</v>
      </c>
      <c r="AC11" t="str">
        <f t="shared" si="1"/>
        <v>Smith</v>
      </c>
      <c r="AK11" s="17"/>
      <c r="AL11" s="17"/>
      <c r="AM11" s="17"/>
      <c r="AN11" s="17"/>
    </row>
    <row r="12" spans="1:40" x14ac:dyDescent="0.3">
      <c r="A12" s="15" t="s">
        <v>21</v>
      </c>
      <c r="B12" s="28">
        <v>1100</v>
      </c>
      <c r="C12" s="28">
        <v>789</v>
      </c>
      <c r="D12" s="28">
        <v>698</v>
      </c>
      <c r="E12" s="28">
        <v>85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B12" s="13">
        <f t="shared" si="2"/>
        <v>698</v>
      </c>
      <c r="AC12" t="str">
        <f t="shared" si="1"/>
        <v>Kelly</v>
      </c>
      <c r="AK12" s="17"/>
      <c r="AL12" s="17"/>
      <c r="AM12" s="17"/>
      <c r="AN12" s="17"/>
    </row>
    <row r="13" spans="1:40" x14ac:dyDescent="0.3">
      <c r="A13" s="15" t="s">
        <v>22</v>
      </c>
      <c r="B13" s="28">
        <v>88</v>
      </c>
      <c r="C13" s="28">
        <v>19</v>
      </c>
      <c r="D13" s="28">
        <v>462</v>
      </c>
      <c r="E13" s="28">
        <v>154</v>
      </c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B13" s="13">
        <f t="shared" si="2"/>
        <v>462</v>
      </c>
      <c r="AC13" t="str">
        <f t="shared" ref="AC13:AC23" si="3">IF(AB13&gt;0,A13,"")</f>
        <v>Jack</v>
      </c>
      <c r="AK13" s="17"/>
      <c r="AL13" s="17"/>
      <c r="AM13" s="17"/>
      <c r="AN13" s="17"/>
    </row>
    <row r="14" spans="1:40" x14ac:dyDescent="0.3">
      <c r="A14" s="15" t="s">
        <v>23</v>
      </c>
      <c r="B14" s="28">
        <v>140</v>
      </c>
      <c r="C14" s="28">
        <v>100</v>
      </c>
      <c r="D14" s="28">
        <v>300</v>
      </c>
      <c r="E14" s="28">
        <v>800</v>
      </c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B14" s="13">
        <f t="shared" si="2"/>
        <v>300</v>
      </c>
      <c r="AC14" t="str">
        <f t="shared" si="3"/>
        <v>Mike</v>
      </c>
      <c r="AK14" s="17"/>
      <c r="AL14" s="17"/>
      <c r="AM14" s="17"/>
      <c r="AN14" s="17"/>
    </row>
    <row r="15" spans="1:40" x14ac:dyDescent="0.3">
      <c r="A15" s="15" t="s">
        <v>24</v>
      </c>
      <c r="B15" s="28">
        <v>69</v>
      </c>
      <c r="C15" s="28">
        <v>35</v>
      </c>
      <c r="D15" s="28">
        <v>870</v>
      </c>
      <c r="E15" s="28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B15" s="13">
        <f t="shared" si="2"/>
        <v>870</v>
      </c>
      <c r="AC15" t="str">
        <f t="shared" si="3"/>
        <v>Nick</v>
      </c>
      <c r="AK15" s="17"/>
      <c r="AL15" s="17"/>
      <c r="AM15" s="17"/>
      <c r="AN15" s="17"/>
    </row>
    <row r="16" spans="1:40" x14ac:dyDescent="0.3">
      <c r="A16" s="15" t="s">
        <v>25</v>
      </c>
      <c r="B16" s="28">
        <v>190</v>
      </c>
      <c r="C16" s="28">
        <v>42</v>
      </c>
      <c r="D16" s="28">
        <v>129</v>
      </c>
      <c r="E16" s="28">
        <v>146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B16" s="13">
        <f t="shared" si="2"/>
        <v>129</v>
      </c>
      <c r="AC16" t="str">
        <f t="shared" si="3"/>
        <v>Noah</v>
      </c>
      <c r="AK16" s="17"/>
      <c r="AL16" s="17"/>
      <c r="AM16" s="17"/>
      <c r="AN16" s="17"/>
    </row>
    <row r="17" spans="1:40" x14ac:dyDescent="0.3">
      <c r="A17" s="15" t="s">
        <v>26</v>
      </c>
      <c r="B17" s="28">
        <v>278</v>
      </c>
      <c r="C17" s="28">
        <v>780</v>
      </c>
      <c r="D17" s="28">
        <v>647</v>
      </c>
      <c r="E17" s="28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B17" s="13">
        <f t="shared" si="2"/>
        <v>647</v>
      </c>
      <c r="AC17" t="str">
        <f t="shared" si="3"/>
        <v>Steve</v>
      </c>
      <c r="AK17" s="17"/>
      <c r="AL17" s="17"/>
      <c r="AM17" s="17"/>
      <c r="AN17" s="17"/>
    </row>
    <row r="18" spans="1:40" x14ac:dyDescent="0.3">
      <c r="A18" s="15" t="s">
        <v>27</v>
      </c>
      <c r="B18" s="28">
        <v>100</v>
      </c>
      <c r="C18" s="28">
        <v>665</v>
      </c>
      <c r="D18" s="28"/>
      <c r="E18" s="28">
        <v>500</v>
      </c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B18" s="13">
        <f t="shared" si="2"/>
        <v>0</v>
      </c>
      <c r="AC18" t="str">
        <f t="shared" si="3"/>
        <v/>
      </c>
      <c r="AK18" s="17"/>
      <c r="AL18" s="17"/>
      <c r="AM18" s="17"/>
      <c r="AN18" s="17"/>
    </row>
    <row r="19" spans="1:40" x14ac:dyDescent="0.3">
      <c r="A19" s="15" t="s">
        <v>28</v>
      </c>
      <c r="B19" s="28">
        <v>987</v>
      </c>
      <c r="C19" s="28">
        <v>1102</v>
      </c>
      <c r="D19" s="28"/>
      <c r="E19" s="28">
        <v>489</v>
      </c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B19" s="13">
        <f t="shared" si="2"/>
        <v>0</v>
      </c>
      <c r="AC19" t="str">
        <f t="shared" si="3"/>
        <v/>
      </c>
      <c r="AK19" s="17"/>
      <c r="AL19" s="17"/>
      <c r="AM19" s="17"/>
      <c r="AN19" s="17"/>
    </row>
    <row r="20" spans="1:40" x14ac:dyDescent="0.3">
      <c r="A20" s="15" t="s">
        <v>29</v>
      </c>
      <c r="B20" s="28">
        <v>1402</v>
      </c>
      <c r="C20" s="28">
        <v>1145</v>
      </c>
      <c r="D20" s="28">
        <v>784</v>
      </c>
      <c r="E20" s="28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B20" s="13">
        <f t="shared" si="2"/>
        <v>784</v>
      </c>
      <c r="AC20" t="str">
        <f t="shared" si="3"/>
        <v>Timothy</v>
      </c>
      <c r="AK20" s="17"/>
      <c r="AL20" s="17"/>
      <c r="AM20" s="17"/>
      <c r="AN20" s="17"/>
    </row>
    <row r="21" spans="1:40" x14ac:dyDescent="0.3">
      <c r="A21" s="15" t="s">
        <v>30</v>
      </c>
      <c r="B21" s="28">
        <v>815</v>
      </c>
      <c r="C21" s="28">
        <v>165</v>
      </c>
      <c r="D21" s="28"/>
      <c r="E21" s="28">
        <v>579</v>
      </c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B21" s="13">
        <f t="shared" si="2"/>
        <v>0</v>
      </c>
      <c r="AC21" t="str">
        <f t="shared" si="3"/>
        <v/>
      </c>
      <c r="AK21" s="17"/>
      <c r="AL21" s="17"/>
      <c r="AM21" s="17"/>
      <c r="AN21" s="17"/>
    </row>
    <row r="22" spans="1:40" x14ac:dyDescent="0.3">
      <c r="A22" s="15" t="s">
        <v>31</v>
      </c>
      <c r="B22" s="28">
        <v>92</v>
      </c>
      <c r="C22" s="28">
        <v>200</v>
      </c>
      <c r="D22" s="28"/>
      <c r="E22" s="28">
        <v>1558</v>
      </c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B22" s="13">
        <f t="shared" si="2"/>
        <v>0</v>
      </c>
      <c r="AC22" t="str">
        <f t="shared" si="3"/>
        <v/>
      </c>
      <c r="AK22" s="17"/>
      <c r="AL22" s="17"/>
      <c r="AM22" s="17"/>
      <c r="AN22" s="17"/>
    </row>
    <row r="23" spans="1:40" x14ac:dyDescent="0.3">
      <c r="A23" s="15" t="s">
        <v>32</v>
      </c>
      <c r="B23" s="28">
        <v>300</v>
      </c>
      <c r="C23" s="28"/>
      <c r="D23" s="28">
        <v>200</v>
      </c>
      <c r="E23" s="28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B23" s="13">
        <f t="shared" si="2"/>
        <v>200</v>
      </c>
      <c r="AC23" t="str">
        <f t="shared" si="3"/>
        <v>Amber</v>
      </c>
      <c r="AK23" s="17"/>
      <c r="AL23" s="17"/>
      <c r="AM23" s="17"/>
      <c r="AN23" s="17"/>
    </row>
    <row r="24" spans="1:40" x14ac:dyDescent="0.3">
      <c r="A24" s="15" t="s">
        <v>33</v>
      </c>
      <c r="B24" s="28">
        <v>289</v>
      </c>
      <c r="C24" s="28"/>
      <c r="D24" s="28"/>
      <c r="E24" s="28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B24" s="13">
        <f t="shared" si="2"/>
        <v>0</v>
      </c>
      <c r="AC24" t="str">
        <f t="shared" ref="AC24" si="4">IF(AB24&gt;0,A24,"")</f>
        <v/>
      </c>
      <c r="AK24" s="17"/>
      <c r="AL24" s="17"/>
      <c r="AM24" s="17"/>
      <c r="AN24" s="17"/>
    </row>
    <row r="25" spans="1:40" ht="15" thickBot="1" x14ac:dyDescent="0.35">
      <c r="B25" s="26">
        <f>SUM(B5:B24)</f>
        <v>14942</v>
      </c>
      <c r="C25" s="26">
        <f t="shared" ref="C25:Z25" si="5">SUM(C5:C24)</f>
        <v>9875</v>
      </c>
      <c r="D25" s="26">
        <f t="shared" si="5"/>
        <v>8715</v>
      </c>
      <c r="E25" s="26">
        <f t="shared" si="5"/>
        <v>9028</v>
      </c>
      <c r="F25" s="26">
        <f t="shared" si="5"/>
        <v>0</v>
      </c>
      <c r="G25" s="26">
        <f t="shared" si="5"/>
        <v>0</v>
      </c>
      <c r="H25" s="26">
        <f t="shared" si="5"/>
        <v>0</v>
      </c>
      <c r="I25" s="26">
        <f t="shared" si="5"/>
        <v>0</v>
      </c>
      <c r="J25" s="26">
        <f t="shared" si="5"/>
        <v>0</v>
      </c>
      <c r="K25" s="26">
        <f t="shared" si="5"/>
        <v>0</v>
      </c>
      <c r="L25" s="26">
        <f t="shared" si="5"/>
        <v>0</v>
      </c>
      <c r="M25" s="26">
        <f t="shared" si="5"/>
        <v>0</v>
      </c>
      <c r="N25" s="26">
        <f t="shared" si="5"/>
        <v>0</v>
      </c>
      <c r="O25" s="26">
        <f t="shared" si="5"/>
        <v>0</v>
      </c>
      <c r="P25" s="26">
        <f t="shared" si="5"/>
        <v>0</v>
      </c>
      <c r="Q25" s="26">
        <f t="shared" si="5"/>
        <v>0</v>
      </c>
      <c r="R25" s="26">
        <f t="shared" si="5"/>
        <v>0</v>
      </c>
      <c r="S25" s="26">
        <f t="shared" si="5"/>
        <v>0</v>
      </c>
      <c r="T25" s="26">
        <f t="shared" si="5"/>
        <v>0</v>
      </c>
      <c r="U25" s="26">
        <f t="shared" si="5"/>
        <v>0</v>
      </c>
      <c r="V25" s="26">
        <f t="shared" si="5"/>
        <v>0</v>
      </c>
      <c r="W25" s="26">
        <f t="shared" si="5"/>
        <v>0</v>
      </c>
      <c r="X25" s="26">
        <f t="shared" si="5"/>
        <v>0</v>
      </c>
      <c r="Y25" s="26">
        <f t="shared" si="5"/>
        <v>0</v>
      </c>
      <c r="Z25" s="26">
        <f t="shared" si="5"/>
        <v>0</v>
      </c>
      <c r="AB25" s="13"/>
    </row>
    <row r="26" spans="1:40" s="11" customFormat="1" ht="15" thickTop="1" x14ac:dyDescent="0.3">
      <c r="A26" s="32" t="s">
        <v>5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40" ht="15" thickBot="1" x14ac:dyDescent="0.35">
      <c r="A27" s="8" t="s">
        <v>3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B27" s="13"/>
    </row>
    <row r="28" spans="1:40" ht="15" thickTop="1" x14ac:dyDescent="0.3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B28" s="13"/>
    </row>
    <row r="29" spans="1:40" x14ac:dyDescent="0.3">
      <c r="A29" t="str">
        <f>A5</f>
        <v>Jason</v>
      </c>
      <c r="B29" s="28">
        <v>115</v>
      </c>
      <c r="C29" s="28">
        <v>308.75</v>
      </c>
      <c r="D29" s="28">
        <v>67.5</v>
      </c>
      <c r="E29" s="28">
        <v>43.75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B29" s="13">
        <f t="shared" si="2"/>
        <v>67.5</v>
      </c>
      <c r="AC29" t="str">
        <f>IF(AB29&gt;0,A29,"")</f>
        <v>Jason</v>
      </c>
    </row>
    <row r="30" spans="1:40" x14ac:dyDescent="0.3">
      <c r="A30" t="str">
        <f t="shared" ref="A30:A48" si="6">A6</f>
        <v>Kiana</v>
      </c>
      <c r="B30" s="28">
        <v>215</v>
      </c>
      <c r="C30" s="28">
        <v>208.75</v>
      </c>
      <c r="D30" s="28">
        <v>20.5</v>
      </c>
      <c r="E30" s="28">
        <v>37.5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B30" s="13">
        <f t="shared" si="2"/>
        <v>20.5</v>
      </c>
      <c r="AC30" t="str">
        <f t="shared" ref="AC30:AC38" si="7">IF(AB30&gt;0,A30,"")</f>
        <v>Kiana</v>
      </c>
    </row>
    <row r="31" spans="1:40" x14ac:dyDescent="0.3">
      <c r="A31" t="str">
        <f t="shared" si="6"/>
        <v>Roman</v>
      </c>
      <c r="B31" s="28">
        <v>300</v>
      </c>
      <c r="C31" s="28">
        <v>246.25</v>
      </c>
      <c r="D31" s="28">
        <v>144.25</v>
      </c>
      <c r="E31" s="28">
        <v>50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B31" s="13">
        <f t="shared" si="2"/>
        <v>144.25</v>
      </c>
      <c r="AC31" t="str">
        <f t="shared" si="7"/>
        <v>Roman</v>
      </c>
    </row>
    <row r="32" spans="1:40" x14ac:dyDescent="0.3">
      <c r="A32" t="str">
        <f t="shared" si="6"/>
        <v>Mauro</v>
      </c>
      <c r="B32" s="28">
        <v>578</v>
      </c>
      <c r="C32" s="28">
        <v>621.25</v>
      </c>
      <c r="D32" s="28">
        <v>28.75</v>
      </c>
      <c r="E32" s="28">
        <v>50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B32" s="13">
        <f t="shared" si="2"/>
        <v>28.75</v>
      </c>
      <c r="AC32" t="str">
        <f t="shared" si="7"/>
        <v>Mauro</v>
      </c>
    </row>
    <row r="33" spans="1:29" x14ac:dyDescent="0.3">
      <c r="A33" t="str">
        <f t="shared" si="6"/>
        <v>John</v>
      </c>
      <c r="B33" s="28">
        <v>225</v>
      </c>
      <c r="C33" s="28">
        <v>5</v>
      </c>
      <c r="D33" s="28">
        <v>299.5</v>
      </c>
      <c r="E33" s="28">
        <v>39.25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B33" s="13">
        <f t="shared" si="2"/>
        <v>299.5</v>
      </c>
      <c r="AC33" t="str">
        <f t="shared" si="7"/>
        <v>John</v>
      </c>
    </row>
    <row r="34" spans="1:29" x14ac:dyDescent="0.3">
      <c r="A34" t="str">
        <f t="shared" si="6"/>
        <v>Tim</v>
      </c>
      <c r="B34" s="28">
        <v>300</v>
      </c>
      <c r="C34" s="28">
        <v>7.5</v>
      </c>
      <c r="D34" s="28">
        <v>31.25</v>
      </c>
      <c r="E34" s="28">
        <v>17.5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B34" s="13">
        <f t="shared" si="2"/>
        <v>31.25</v>
      </c>
      <c r="AC34" t="str">
        <f t="shared" si="7"/>
        <v>Tim</v>
      </c>
    </row>
    <row r="35" spans="1:29" x14ac:dyDescent="0.3">
      <c r="A35" t="str">
        <f t="shared" si="6"/>
        <v>Smith</v>
      </c>
      <c r="B35" s="28">
        <v>378</v>
      </c>
      <c r="C35" s="28">
        <v>296.25</v>
      </c>
      <c r="D35" s="28">
        <v>564.5</v>
      </c>
      <c r="E35" s="28">
        <v>22.5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B35" s="13">
        <f t="shared" si="2"/>
        <v>564.5</v>
      </c>
      <c r="AC35" t="str">
        <f t="shared" si="7"/>
        <v>Smith</v>
      </c>
    </row>
    <row r="36" spans="1:29" x14ac:dyDescent="0.3">
      <c r="A36" t="str">
        <f t="shared" si="6"/>
        <v>Kelly</v>
      </c>
      <c r="B36" s="28">
        <v>225</v>
      </c>
      <c r="C36" s="28">
        <v>271.25</v>
      </c>
      <c r="D36" s="28">
        <v>174.5</v>
      </c>
      <c r="E36" s="28">
        <v>21.25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B36" s="13">
        <f t="shared" si="2"/>
        <v>174.5</v>
      </c>
      <c r="AC36" t="str">
        <f t="shared" si="7"/>
        <v>Kelly</v>
      </c>
    </row>
    <row r="37" spans="1:29" x14ac:dyDescent="0.3">
      <c r="A37" t="str">
        <f t="shared" si="6"/>
        <v>Jack</v>
      </c>
      <c r="B37" s="28">
        <v>30</v>
      </c>
      <c r="C37" s="28">
        <v>4.75</v>
      </c>
      <c r="D37" s="28">
        <v>115.5</v>
      </c>
      <c r="E37" s="28">
        <v>38.5</v>
      </c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B37" s="13">
        <f t="shared" si="2"/>
        <v>115.5</v>
      </c>
      <c r="AC37" t="str">
        <f t="shared" si="7"/>
        <v>Jack</v>
      </c>
    </row>
    <row r="38" spans="1:29" x14ac:dyDescent="0.3">
      <c r="A38" t="str">
        <f t="shared" si="6"/>
        <v>Mike</v>
      </c>
      <c r="B38" s="28">
        <v>15</v>
      </c>
      <c r="C38" s="28">
        <v>25</v>
      </c>
      <c r="D38" s="28">
        <v>75</v>
      </c>
      <c r="E38" s="28">
        <v>39.25</v>
      </c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B38" s="13">
        <f t="shared" si="2"/>
        <v>75</v>
      </c>
      <c r="AC38" t="str">
        <f t="shared" si="7"/>
        <v>Mike</v>
      </c>
    </row>
    <row r="39" spans="1:29" x14ac:dyDescent="0.3">
      <c r="A39" t="str">
        <f t="shared" si="6"/>
        <v>Nick</v>
      </c>
      <c r="B39" s="28">
        <v>10</v>
      </c>
      <c r="C39" s="28">
        <v>8.75</v>
      </c>
      <c r="D39" s="28">
        <v>217.5</v>
      </c>
      <c r="E39" s="28">
        <v>0</v>
      </c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B39" s="13">
        <f t="shared" si="2"/>
        <v>217.5</v>
      </c>
      <c r="AC39" t="str">
        <f t="shared" ref="AC39:AC94" si="8">IF(AB39&gt;0,A39,"")</f>
        <v>Nick</v>
      </c>
    </row>
    <row r="40" spans="1:29" x14ac:dyDescent="0.3">
      <c r="A40" t="str">
        <f t="shared" si="6"/>
        <v>Noah</v>
      </c>
      <c r="B40" s="28">
        <v>15</v>
      </c>
      <c r="C40" s="28">
        <v>10.5</v>
      </c>
      <c r="D40" s="28">
        <v>32.25</v>
      </c>
      <c r="E40" s="28">
        <v>45</v>
      </c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B40" s="13">
        <f t="shared" si="2"/>
        <v>32.25</v>
      </c>
      <c r="AC40" t="str">
        <f t="shared" si="8"/>
        <v>Noah</v>
      </c>
    </row>
    <row r="41" spans="1:29" x14ac:dyDescent="0.3">
      <c r="A41" t="str">
        <f t="shared" si="6"/>
        <v>Steve</v>
      </c>
      <c r="B41" s="28">
        <v>75</v>
      </c>
      <c r="C41" s="28">
        <v>195</v>
      </c>
      <c r="D41" s="28">
        <v>161.75</v>
      </c>
      <c r="E41" s="28">
        <v>0</v>
      </c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B41" s="13">
        <f t="shared" si="2"/>
        <v>161.75</v>
      </c>
      <c r="AC41" t="str">
        <f t="shared" si="8"/>
        <v>Steve</v>
      </c>
    </row>
    <row r="42" spans="1:29" x14ac:dyDescent="0.3">
      <c r="A42" t="str">
        <f t="shared" si="6"/>
        <v>Terry</v>
      </c>
      <c r="B42" s="28">
        <v>44</v>
      </c>
      <c r="C42" s="28">
        <v>166.25</v>
      </c>
      <c r="D42" s="28">
        <v>0</v>
      </c>
      <c r="E42" s="28">
        <v>250</v>
      </c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B42" s="13">
        <f t="shared" si="2"/>
        <v>0</v>
      </c>
      <c r="AC42" t="str">
        <f t="shared" si="8"/>
        <v/>
      </c>
    </row>
    <row r="43" spans="1:29" x14ac:dyDescent="0.3">
      <c r="A43" t="str">
        <f t="shared" si="6"/>
        <v>Ben</v>
      </c>
      <c r="B43" s="28">
        <v>298</v>
      </c>
      <c r="C43" s="28">
        <v>275.5</v>
      </c>
      <c r="D43" s="28">
        <v>0</v>
      </c>
      <c r="E43" s="28">
        <v>150</v>
      </c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B43" s="13">
        <f t="shared" si="2"/>
        <v>0</v>
      </c>
      <c r="AC43" t="str">
        <f t="shared" si="8"/>
        <v/>
      </c>
    </row>
    <row r="44" spans="1:29" x14ac:dyDescent="0.3">
      <c r="A44" t="str">
        <f t="shared" si="6"/>
        <v>Timothy</v>
      </c>
      <c r="B44" s="28">
        <v>305</v>
      </c>
      <c r="C44" s="28">
        <v>622.5</v>
      </c>
      <c r="D44" s="28">
        <v>200</v>
      </c>
      <c r="E44" s="28">
        <v>0</v>
      </c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B44" s="13">
        <f t="shared" si="2"/>
        <v>200</v>
      </c>
    </row>
    <row r="45" spans="1:29" x14ac:dyDescent="0.3">
      <c r="A45" t="str">
        <f t="shared" si="6"/>
        <v>Jackson</v>
      </c>
      <c r="B45" s="28">
        <v>200</v>
      </c>
      <c r="C45" s="28">
        <v>41.25</v>
      </c>
      <c r="D45" s="28">
        <v>0</v>
      </c>
      <c r="E45" s="28">
        <v>489</v>
      </c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B45" s="13">
        <f t="shared" si="2"/>
        <v>0</v>
      </c>
      <c r="AC45" t="str">
        <f>IF(AB44&gt;0,A44,"")</f>
        <v>Timothy</v>
      </c>
    </row>
    <row r="46" spans="1:29" x14ac:dyDescent="0.3">
      <c r="A46" t="str">
        <f t="shared" si="6"/>
        <v>Christina</v>
      </c>
      <c r="B46" s="28">
        <v>5</v>
      </c>
      <c r="C46" s="28">
        <v>50</v>
      </c>
      <c r="D46" s="28">
        <v>0</v>
      </c>
      <c r="E46" s="28">
        <v>500</v>
      </c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B46" s="13">
        <f t="shared" si="2"/>
        <v>0</v>
      </c>
      <c r="AC46" t="str">
        <f t="shared" si="8"/>
        <v/>
      </c>
    </row>
    <row r="47" spans="1:29" x14ac:dyDescent="0.3">
      <c r="A47" t="str">
        <f t="shared" si="6"/>
        <v>Amber</v>
      </c>
      <c r="B47" s="28">
        <v>110</v>
      </c>
      <c r="C47" s="28">
        <v>0</v>
      </c>
      <c r="D47" s="28">
        <v>47</v>
      </c>
      <c r="E47" s="28">
        <v>0</v>
      </c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B47" s="13">
        <f t="shared" si="2"/>
        <v>47</v>
      </c>
      <c r="AC47" t="str">
        <f t="shared" si="8"/>
        <v>Amber</v>
      </c>
    </row>
    <row r="48" spans="1:29" x14ac:dyDescent="0.3">
      <c r="A48" t="str">
        <f t="shared" si="6"/>
        <v>Mark</v>
      </c>
      <c r="B48" s="28">
        <v>189</v>
      </c>
      <c r="C48" s="28">
        <v>0</v>
      </c>
      <c r="D48" s="28">
        <v>0</v>
      </c>
      <c r="E48" s="28">
        <v>0</v>
      </c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B48" s="13">
        <f t="shared" si="2"/>
        <v>0</v>
      </c>
      <c r="AC48" t="str">
        <f t="shared" si="8"/>
        <v/>
      </c>
    </row>
    <row r="49" spans="1:29" s="1" customFormat="1" ht="15" thickBot="1" x14ac:dyDescent="0.35">
      <c r="B49" s="27">
        <f>SUM(B29:B48)</f>
        <v>3632</v>
      </c>
      <c r="C49" s="27">
        <f t="shared" ref="C49:Z49" si="9">SUM(C29:C48)</f>
        <v>3364.5</v>
      </c>
      <c r="D49" s="27">
        <f t="shared" si="9"/>
        <v>2179.75</v>
      </c>
      <c r="E49" s="27">
        <f t="shared" si="9"/>
        <v>1793.5</v>
      </c>
      <c r="F49" s="27">
        <f t="shared" si="9"/>
        <v>0</v>
      </c>
      <c r="G49" s="27">
        <f t="shared" si="9"/>
        <v>0</v>
      </c>
      <c r="H49" s="27">
        <f t="shared" si="9"/>
        <v>0</v>
      </c>
      <c r="I49" s="27">
        <f t="shared" si="9"/>
        <v>0</v>
      </c>
      <c r="J49" s="27">
        <f t="shared" si="9"/>
        <v>0</v>
      </c>
      <c r="K49" s="27">
        <f t="shared" si="9"/>
        <v>0</v>
      </c>
      <c r="L49" s="27">
        <f t="shared" si="9"/>
        <v>0</v>
      </c>
      <c r="M49" s="27">
        <f t="shared" si="9"/>
        <v>0</v>
      </c>
      <c r="N49" s="27">
        <f t="shared" si="9"/>
        <v>0</v>
      </c>
      <c r="O49" s="27">
        <f t="shared" si="9"/>
        <v>0</v>
      </c>
      <c r="P49" s="27">
        <f t="shared" si="9"/>
        <v>0</v>
      </c>
      <c r="Q49" s="27">
        <f t="shared" si="9"/>
        <v>0</v>
      </c>
      <c r="R49" s="27">
        <f t="shared" si="9"/>
        <v>0</v>
      </c>
      <c r="S49" s="27">
        <f t="shared" si="9"/>
        <v>0</v>
      </c>
      <c r="T49" s="27">
        <f t="shared" si="9"/>
        <v>0</v>
      </c>
      <c r="U49" s="27">
        <f t="shared" si="9"/>
        <v>0</v>
      </c>
      <c r="V49" s="27">
        <f t="shared" si="9"/>
        <v>0</v>
      </c>
      <c r="W49" s="27">
        <f t="shared" si="9"/>
        <v>0</v>
      </c>
      <c r="X49" s="27">
        <f t="shared" si="9"/>
        <v>0</v>
      </c>
      <c r="Y49" s="27">
        <f t="shared" si="9"/>
        <v>0</v>
      </c>
      <c r="Z49" s="27">
        <f t="shared" si="9"/>
        <v>0</v>
      </c>
      <c r="AC49"/>
    </row>
    <row r="50" spans="1:29" s="11" customFormat="1" ht="15" thickTop="1" x14ac:dyDescent="0.3">
      <c r="A50" s="32" t="s">
        <v>8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9" ht="15" thickBot="1" x14ac:dyDescent="0.35">
      <c r="A51" s="8" t="s">
        <v>3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9" ht="15" thickTop="1" x14ac:dyDescent="0.3">
      <c r="A52" t="str">
        <f>A5</f>
        <v>Jason</v>
      </c>
      <c r="B52" s="28">
        <v>78</v>
      </c>
      <c r="C52" s="28">
        <v>61.75</v>
      </c>
      <c r="D52" s="28">
        <v>13.5</v>
      </c>
      <c r="E52" s="28">
        <v>8.75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B52" s="13">
        <f t="shared" si="2"/>
        <v>13.5</v>
      </c>
      <c r="AC52" t="str">
        <f t="shared" si="8"/>
        <v>Jason</v>
      </c>
    </row>
    <row r="53" spans="1:29" x14ac:dyDescent="0.3">
      <c r="A53" t="str">
        <f t="shared" ref="A53:A71" si="10">A6</f>
        <v>Kiana</v>
      </c>
      <c r="B53" s="28">
        <v>37</v>
      </c>
      <c r="C53" s="28">
        <v>41.75</v>
      </c>
      <c r="D53" s="28">
        <v>4.1000000000000005</v>
      </c>
      <c r="E53" s="28">
        <v>7.5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B53" s="13">
        <f t="shared" si="2"/>
        <v>4.1000000000000005</v>
      </c>
      <c r="AC53" t="str">
        <f t="shared" si="8"/>
        <v>Kiana</v>
      </c>
    </row>
    <row r="54" spans="1:29" x14ac:dyDescent="0.3">
      <c r="A54" t="str">
        <f t="shared" si="10"/>
        <v>Roman</v>
      </c>
      <c r="B54" s="28">
        <v>115</v>
      </c>
      <c r="C54" s="28">
        <v>49.25</v>
      </c>
      <c r="D54" s="28">
        <v>28.85</v>
      </c>
      <c r="E54" s="28">
        <v>10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B54" s="13">
        <f t="shared" si="2"/>
        <v>28.85</v>
      </c>
      <c r="AC54" t="str">
        <f t="shared" si="8"/>
        <v>Roman</v>
      </c>
    </row>
    <row r="55" spans="1:29" x14ac:dyDescent="0.3">
      <c r="A55" t="str">
        <f t="shared" si="10"/>
        <v>Mauro</v>
      </c>
      <c r="B55" s="28">
        <v>100</v>
      </c>
      <c r="C55" s="28">
        <v>124.25</v>
      </c>
      <c r="D55" s="28">
        <v>5.75</v>
      </c>
      <c r="E55" s="28">
        <v>10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B55" s="13">
        <f t="shared" si="2"/>
        <v>5.75</v>
      </c>
      <c r="AC55" t="str">
        <f t="shared" si="8"/>
        <v>Mauro</v>
      </c>
    </row>
    <row r="56" spans="1:29" x14ac:dyDescent="0.3">
      <c r="A56" t="str">
        <f t="shared" si="10"/>
        <v>John</v>
      </c>
      <c r="B56" s="28">
        <v>45</v>
      </c>
      <c r="C56" s="28">
        <v>1</v>
      </c>
      <c r="D56" s="28">
        <v>59.900000000000006</v>
      </c>
      <c r="E56" s="28">
        <v>7.8500000000000005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B56" s="13">
        <f t="shared" si="2"/>
        <v>59.900000000000006</v>
      </c>
      <c r="AC56" t="str">
        <f t="shared" si="8"/>
        <v>John</v>
      </c>
    </row>
    <row r="57" spans="1:29" x14ac:dyDescent="0.3">
      <c r="A57" t="str">
        <f t="shared" si="10"/>
        <v>Tim</v>
      </c>
      <c r="B57" s="28">
        <v>89</v>
      </c>
      <c r="C57" s="28">
        <v>1.5</v>
      </c>
      <c r="D57" s="28">
        <v>6.25</v>
      </c>
      <c r="E57" s="28">
        <v>3.5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B57" s="13">
        <f t="shared" si="2"/>
        <v>6.25</v>
      </c>
      <c r="AC57" t="str">
        <f t="shared" si="8"/>
        <v>Tim</v>
      </c>
    </row>
    <row r="58" spans="1:29" x14ac:dyDescent="0.3">
      <c r="A58" t="str">
        <f t="shared" si="10"/>
        <v>Smith</v>
      </c>
      <c r="B58" s="28">
        <v>77</v>
      </c>
      <c r="C58" s="28">
        <v>59.25</v>
      </c>
      <c r="D58" s="28">
        <v>112.9</v>
      </c>
      <c r="E58" s="28">
        <v>4.5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B58" s="13">
        <f t="shared" si="2"/>
        <v>112.9</v>
      </c>
      <c r="AC58" t="str">
        <f t="shared" si="8"/>
        <v>Smith</v>
      </c>
    </row>
    <row r="59" spans="1:29" x14ac:dyDescent="0.3">
      <c r="A59" t="str">
        <f t="shared" si="10"/>
        <v>Kelly</v>
      </c>
      <c r="B59" s="28">
        <v>55</v>
      </c>
      <c r="C59" s="28">
        <v>54.25</v>
      </c>
      <c r="D59" s="28">
        <v>34.9</v>
      </c>
      <c r="E59" s="28">
        <v>4.25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B59" s="13">
        <f t="shared" si="2"/>
        <v>34.9</v>
      </c>
      <c r="AC59" t="str">
        <f t="shared" si="8"/>
        <v>Kelly</v>
      </c>
    </row>
    <row r="60" spans="1:29" x14ac:dyDescent="0.3">
      <c r="A60" t="str">
        <f t="shared" si="10"/>
        <v>Jack</v>
      </c>
      <c r="B60" s="28">
        <v>31</v>
      </c>
      <c r="C60" s="28">
        <v>0.95000000000000007</v>
      </c>
      <c r="D60" s="28">
        <v>23.1</v>
      </c>
      <c r="E60" s="28">
        <v>7.7</v>
      </c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B60" s="13">
        <f t="shared" si="2"/>
        <v>23.1</v>
      </c>
      <c r="AC60" t="str">
        <f t="shared" si="8"/>
        <v>Jack</v>
      </c>
    </row>
    <row r="61" spans="1:29" x14ac:dyDescent="0.3">
      <c r="A61" t="str">
        <f t="shared" si="10"/>
        <v>Mike</v>
      </c>
      <c r="B61" s="28">
        <v>18</v>
      </c>
      <c r="C61" s="28">
        <v>5</v>
      </c>
      <c r="D61" s="28">
        <v>15</v>
      </c>
      <c r="E61" s="28">
        <v>7.8500000000000005</v>
      </c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B61" s="13">
        <f t="shared" si="2"/>
        <v>15</v>
      </c>
      <c r="AC61" t="str">
        <f t="shared" si="8"/>
        <v>Mike</v>
      </c>
    </row>
    <row r="62" spans="1:29" x14ac:dyDescent="0.3">
      <c r="A62" t="str">
        <f t="shared" si="10"/>
        <v>Nick</v>
      </c>
      <c r="B62" s="28">
        <v>5</v>
      </c>
      <c r="C62" s="28">
        <v>1.75</v>
      </c>
      <c r="D62" s="28">
        <v>43.5</v>
      </c>
      <c r="E62" s="28">
        <v>0</v>
      </c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B62" s="13">
        <f t="shared" si="2"/>
        <v>43.5</v>
      </c>
      <c r="AC62" t="str">
        <f t="shared" si="8"/>
        <v>Nick</v>
      </c>
    </row>
    <row r="63" spans="1:29" x14ac:dyDescent="0.3">
      <c r="A63" t="str">
        <f t="shared" si="10"/>
        <v>Noah</v>
      </c>
      <c r="B63" s="28">
        <v>16</v>
      </c>
      <c r="C63" s="28">
        <v>2.1</v>
      </c>
      <c r="D63" s="28">
        <v>6.45</v>
      </c>
      <c r="E63" s="28">
        <v>18</v>
      </c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B63" s="13">
        <f t="shared" si="2"/>
        <v>6.45</v>
      </c>
      <c r="AC63" t="str">
        <f t="shared" si="8"/>
        <v>Noah</v>
      </c>
    </row>
    <row r="64" spans="1:29" x14ac:dyDescent="0.3">
      <c r="A64" t="str">
        <f t="shared" si="10"/>
        <v>Steve</v>
      </c>
      <c r="B64" s="28">
        <v>10</v>
      </c>
      <c r="C64" s="28">
        <v>39</v>
      </c>
      <c r="D64" s="28">
        <v>32.35</v>
      </c>
      <c r="E64" s="28">
        <v>0</v>
      </c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B64" s="13">
        <f t="shared" si="2"/>
        <v>32.35</v>
      </c>
      <c r="AC64" t="str">
        <f t="shared" si="8"/>
        <v>Steve</v>
      </c>
    </row>
    <row r="65" spans="1:29" x14ac:dyDescent="0.3">
      <c r="A65" t="str">
        <f t="shared" si="10"/>
        <v>Terry</v>
      </c>
      <c r="B65" s="28">
        <v>8</v>
      </c>
      <c r="C65" s="28">
        <v>33.25</v>
      </c>
      <c r="D65" s="28">
        <v>0</v>
      </c>
      <c r="E65" s="28">
        <v>15</v>
      </c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B65" s="13">
        <f t="shared" si="2"/>
        <v>0</v>
      </c>
      <c r="AC65" t="str">
        <f t="shared" si="8"/>
        <v/>
      </c>
    </row>
    <row r="66" spans="1:29" x14ac:dyDescent="0.3">
      <c r="A66" t="str">
        <f t="shared" si="10"/>
        <v>Ben</v>
      </c>
      <c r="B66" s="28">
        <v>14</v>
      </c>
      <c r="C66" s="28">
        <v>55.1</v>
      </c>
      <c r="D66" s="28">
        <v>0</v>
      </c>
      <c r="E66" s="28">
        <v>200</v>
      </c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B66" s="13">
        <f t="shared" si="2"/>
        <v>0</v>
      </c>
      <c r="AC66" t="str">
        <f t="shared" si="8"/>
        <v/>
      </c>
    </row>
    <row r="67" spans="1:29" x14ac:dyDescent="0.3">
      <c r="A67" t="str">
        <f t="shared" si="10"/>
        <v>Timothy</v>
      </c>
      <c r="B67" s="28">
        <v>15</v>
      </c>
      <c r="C67" s="28">
        <v>124.5</v>
      </c>
      <c r="D67" s="28">
        <v>15</v>
      </c>
      <c r="E67" s="28">
        <v>0</v>
      </c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B67" s="13">
        <f t="shared" si="2"/>
        <v>15</v>
      </c>
      <c r="AC67" t="str">
        <f t="shared" si="8"/>
        <v>Timothy</v>
      </c>
    </row>
    <row r="68" spans="1:29" x14ac:dyDescent="0.3">
      <c r="A68" t="str">
        <f t="shared" si="10"/>
        <v>Jackson</v>
      </c>
      <c r="B68" s="28">
        <v>66</v>
      </c>
      <c r="C68" s="28">
        <v>8.25</v>
      </c>
      <c r="D68" s="28">
        <v>0</v>
      </c>
      <c r="E68" s="28">
        <v>100</v>
      </c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B68" s="13">
        <f t="shared" si="2"/>
        <v>0</v>
      </c>
      <c r="AC68" t="str">
        <f t="shared" si="8"/>
        <v/>
      </c>
    </row>
    <row r="69" spans="1:29" x14ac:dyDescent="0.3">
      <c r="A69" t="str">
        <f t="shared" si="10"/>
        <v>Christina</v>
      </c>
      <c r="B69" s="28">
        <v>2</v>
      </c>
      <c r="C69" s="28">
        <v>10</v>
      </c>
      <c r="D69" s="28">
        <v>0</v>
      </c>
      <c r="E69" s="28">
        <v>115</v>
      </c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B69" s="13">
        <f t="shared" si="2"/>
        <v>0</v>
      </c>
      <c r="AC69" t="str">
        <f t="shared" si="8"/>
        <v/>
      </c>
    </row>
    <row r="70" spans="1:29" x14ac:dyDescent="0.3">
      <c r="A70" t="str">
        <f t="shared" si="10"/>
        <v>Amber</v>
      </c>
      <c r="B70" s="28">
        <v>37</v>
      </c>
      <c r="C70" s="28">
        <v>0</v>
      </c>
      <c r="D70" s="28">
        <v>8</v>
      </c>
      <c r="E70" s="28">
        <v>0</v>
      </c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B70" s="13">
        <f t="shared" si="2"/>
        <v>8</v>
      </c>
      <c r="AC70" t="str">
        <f t="shared" si="8"/>
        <v>Amber</v>
      </c>
    </row>
    <row r="71" spans="1:29" x14ac:dyDescent="0.3">
      <c r="A71" t="str">
        <f t="shared" si="10"/>
        <v>Mark</v>
      </c>
      <c r="B71" s="28">
        <v>45</v>
      </c>
      <c r="C71" s="28">
        <v>0</v>
      </c>
      <c r="D71" s="28">
        <v>0</v>
      </c>
      <c r="E71" s="28">
        <v>0</v>
      </c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B71" s="13">
        <f t="shared" si="2"/>
        <v>0</v>
      </c>
      <c r="AC71" t="str">
        <f t="shared" si="8"/>
        <v/>
      </c>
    </row>
    <row r="72" spans="1:29" ht="15" thickBot="1" x14ac:dyDescent="0.35">
      <c r="B72" s="26">
        <f>SUM(B52:B71)</f>
        <v>863</v>
      </c>
      <c r="C72" s="26">
        <f t="shared" ref="C72:Z72" si="11">SUM(C52:C71)</f>
        <v>672.9</v>
      </c>
      <c r="D72" s="26">
        <f t="shared" si="11"/>
        <v>409.55</v>
      </c>
      <c r="E72" s="26">
        <f t="shared" si="11"/>
        <v>519.9</v>
      </c>
      <c r="F72" s="26">
        <f t="shared" si="11"/>
        <v>0</v>
      </c>
      <c r="G72" s="26">
        <f t="shared" si="11"/>
        <v>0</v>
      </c>
      <c r="H72" s="26">
        <f t="shared" si="11"/>
        <v>0</v>
      </c>
      <c r="I72" s="26">
        <f t="shared" si="11"/>
        <v>0</v>
      </c>
      <c r="J72" s="26">
        <f t="shared" si="11"/>
        <v>0</v>
      </c>
      <c r="K72" s="26">
        <f t="shared" si="11"/>
        <v>0</v>
      </c>
      <c r="L72" s="26">
        <f t="shared" si="11"/>
        <v>0</v>
      </c>
      <c r="M72" s="26">
        <f t="shared" si="11"/>
        <v>0</v>
      </c>
      <c r="N72" s="26">
        <f t="shared" si="11"/>
        <v>0</v>
      </c>
      <c r="O72" s="26">
        <f t="shared" si="11"/>
        <v>0</v>
      </c>
      <c r="P72" s="26">
        <f t="shared" si="11"/>
        <v>0</v>
      </c>
      <c r="Q72" s="26">
        <f t="shared" si="11"/>
        <v>0</v>
      </c>
      <c r="R72" s="26">
        <f t="shared" si="11"/>
        <v>0</v>
      </c>
      <c r="S72" s="26">
        <f t="shared" si="11"/>
        <v>0</v>
      </c>
      <c r="T72" s="26">
        <f t="shared" si="11"/>
        <v>0</v>
      </c>
      <c r="U72" s="26">
        <f t="shared" si="11"/>
        <v>0</v>
      </c>
      <c r="V72" s="26">
        <f t="shared" si="11"/>
        <v>0</v>
      </c>
      <c r="W72" s="26">
        <f t="shared" si="11"/>
        <v>0</v>
      </c>
      <c r="X72" s="26">
        <f t="shared" si="11"/>
        <v>0</v>
      </c>
      <c r="Y72" s="26">
        <f t="shared" si="11"/>
        <v>0</v>
      </c>
      <c r="Z72" s="26">
        <f t="shared" si="11"/>
        <v>0</v>
      </c>
    </row>
    <row r="73" spans="1:29" s="11" customFormat="1" ht="15" thickTop="1" x14ac:dyDescent="0.3">
      <c r="A73" s="32" t="s">
        <v>9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9" ht="15" thickBot="1" x14ac:dyDescent="0.35">
      <c r="A74" s="8" t="s">
        <v>3</v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9" ht="15" thickTop="1" x14ac:dyDescent="0.3">
      <c r="A75" t="str">
        <f>A5</f>
        <v>Jason</v>
      </c>
      <c r="B75" s="28">
        <v>25</v>
      </c>
      <c r="C75" s="28">
        <v>24.7</v>
      </c>
      <c r="D75" s="28">
        <v>5.4</v>
      </c>
      <c r="E75" s="28">
        <v>3.5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B75" s="13">
        <f t="shared" ref="AB73:AB94" si="12">_xlfn.XLOOKUP($AB$1,$B$1:$Z$1,B75:Z75)</f>
        <v>5.4</v>
      </c>
      <c r="AC75" t="str">
        <f t="shared" si="8"/>
        <v>Jason</v>
      </c>
    </row>
    <row r="76" spans="1:29" x14ac:dyDescent="0.3">
      <c r="A76" t="str">
        <f t="shared" ref="A76:A94" si="13">A6</f>
        <v>Kiana</v>
      </c>
      <c r="B76" s="28">
        <v>17</v>
      </c>
      <c r="C76" s="28">
        <v>16.7</v>
      </c>
      <c r="D76" s="28">
        <v>1.6400000000000001</v>
      </c>
      <c r="E76" s="28">
        <v>3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B76" s="13">
        <f t="shared" si="12"/>
        <v>1.6400000000000001</v>
      </c>
      <c r="AC76" t="str">
        <f t="shared" si="8"/>
        <v>Kiana</v>
      </c>
    </row>
    <row r="77" spans="1:29" x14ac:dyDescent="0.3">
      <c r="A77" t="str">
        <f t="shared" si="13"/>
        <v>Roman</v>
      </c>
      <c r="B77" s="28">
        <v>20</v>
      </c>
      <c r="C77" s="28">
        <v>19.7</v>
      </c>
      <c r="D77" s="28">
        <v>11.540000000000001</v>
      </c>
      <c r="E77" s="28">
        <v>4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B77" s="13">
        <f t="shared" si="12"/>
        <v>11.540000000000001</v>
      </c>
      <c r="AC77" t="str">
        <f t="shared" si="8"/>
        <v>Roman</v>
      </c>
    </row>
    <row r="78" spans="1:29" x14ac:dyDescent="0.3">
      <c r="A78" t="str">
        <f t="shared" si="13"/>
        <v>Mauro</v>
      </c>
      <c r="B78" s="28">
        <v>50</v>
      </c>
      <c r="C78" s="28">
        <v>49.7</v>
      </c>
      <c r="D78" s="28">
        <v>2.3000000000000003</v>
      </c>
      <c r="E78" s="28">
        <v>4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B78" s="13">
        <f t="shared" si="12"/>
        <v>2.3000000000000003</v>
      </c>
      <c r="AC78" t="str">
        <f t="shared" si="8"/>
        <v>Mauro</v>
      </c>
    </row>
    <row r="79" spans="1:29" x14ac:dyDescent="0.3">
      <c r="A79" t="str">
        <f t="shared" si="13"/>
        <v>John</v>
      </c>
      <c r="B79" s="28">
        <v>27</v>
      </c>
      <c r="C79" s="28">
        <v>0.4</v>
      </c>
      <c r="D79" s="28">
        <v>23.96</v>
      </c>
      <c r="E79" s="28">
        <v>3.14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B79" s="13">
        <f t="shared" si="12"/>
        <v>23.96</v>
      </c>
      <c r="AC79" t="str">
        <f t="shared" si="8"/>
        <v>John</v>
      </c>
    </row>
    <row r="80" spans="1:29" x14ac:dyDescent="0.3">
      <c r="A80" t="str">
        <f t="shared" si="13"/>
        <v>Tim</v>
      </c>
      <c r="B80" s="28">
        <v>29</v>
      </c>
      <c r="C80" s="28">
        <v>0.6</v>
      </c>
      <c r="D80" s="28">
        <v>2.5</v>
      </c>
      <c r="E80" s="28">
        <v>1.4000000000000001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B80" s="13">
        <f t="shared" si="12"/>
        <v>2.5</v>
      </c>
      <c r="AC80" t="str">
        <f t="shared" si="8"/>
        <v>Tim</v>
      </c>
    </row>
    <row r="81" spans="1:29" x14ac:dyDescent="0.3">
      <c r="A81" t="str">
        <f t="shared" si="13"/>
        <v>Smith</v>
      </c>
      <c r="B81" s="28">
        <v>24</v>
      </c>
      <c r="C81" s="28">
        <v>23.7</v>
      </c>
      <c r="D81" s="28">
        <v>45.160000000000004</v>
      </c>
      <c r="E81" s="28">
        <v>1.8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B81" s="13">
        <f t="shared" si="12"/>
        <v>45.160000000000004</v>
      </c>
      <c r="AC81" t="str">
        <f t="shared" si="8"/>
        <v>Smith</v>
      </c>
    </row>
    <row r="82" spans="1:29" x14ac:dyDescent="0.3">
      <c r="A82" t="str">
        <f t="shared" si="13"/>
        <v>Kelly</v>
      </c>
      <c r="B82" s="28">
        <v>22</v>
      </c>
      <c r="C82" s="28">
        <v>21.7</v>
      </c>
      <c r="D82" s="28">
        <v>13.96</v>
      </c>
      <c r="E82" s="28">
        <v>1.7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B82" s="13">
        <f t="shared" si="12"/>
        <v>13.96</v>
      </c>
      <c r="AC82" t="str">
        <f t="shared" si="8"/>
        <v>Kelly</v>
      </c>
    </row>
    <row r="83" spans="1:29" x14ac:dyDescent="0.3">
      <c r="A83" t="str">
        <f t="shared" si="13"/>
        <v>Jack</v>
      </c>
      <c r="B83" s="28">
        <v>1.2</v>
      </c>
      <c r="C83" s="28">
        <v>0.38</v>
      </c>
      <c r="D83" s="28">
        <v>9.24</v>
      </c>
      <c r="E83" s="28">
        <v>3.08</v>
      </c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B83" s="13">
        <f t="shared" si="12"/>
        <v>9.24</v>
      </c>
      <c r="AC83" t="str">
        <f t="shared" si="8"/>
        <v>Jack</v>
      </c>
    </row>
    <row r="84" spans="1:29" x14ac:dyDescent="0.3">
      <c r="A84" t="str">
        <f t="shared" si="13"/>
        <v>Mike</v>
      </c>
      <c r="B84" s="28">
        <v>0.8</v>
      </c>
      <c r="C84" s="28">
        <v>2</v>
      </c>
      <c r="D84" s="28">
        <v>6</v>
      </c>
      <c r="E84" s="28">
        <v>3.14</v>
      </c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B84" s="13">
        <f t="shared" si="12"/>
        <v>6</v>
      </c>
      <c r="AC84" t="str">
        <f t="shared" si="8"/>
        <v>Mike</v>
      </c>
    </row>
    <row r="85" spans="1:29" x14ac:dyDescent="0.3">
      <c r="A85" t="str">
        <f t="shared" si="13"/>
        <v>Nick</v>
      </c>
      <c r="B85" s="28">
        <v>1</v>
      </c>
      <c r="C85" s="28">
        <v>0.70000000000000007</v>
      </c>
      <c r="D85" s="28">
        <v>17.400000000000002</v>
      </c>
      <c r="E85" s="28">
        <v>0</v>
      </c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B85" s="13">
        <f t="shared" si="12"/>
        <v>17.400000000000002</v>
      </c>
      <c r="AC85" t="str">
        <f t="shared" si="8"/>
        <v>Nick</v>
      </c>
    </row>
    <row r="86" spans="1:29" x14ac:dyDescent="0.3">
      <c r="A86" t="str">
        <f t="shared" si="13"/>
        <v>Noah</v>
      </c>
      <c r="B86" s="28">
        <v>1.8</v>
      </c>
      <c r="C86" s="28">
        <v>0.84</v>
      </c>
      <c r="D86" s="28">
        <v>2.58</v>
      </c>
      <c r="E86" s="28">
        <v>80</v>
      </c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B86" s="13">
        <f t="shared" si="12"/>
        <v>2.58</v>
      </c>
      <c r="AC86" t="str">
        <f t="shared" si="8"/>
        <v>Noah</v>
      </c>
    </row>
    <row r="87" spans="1:29" x14ac:dyDescent="0.3">
      <c r="A87" t="str">
        <f t="shared" si="13"/>
        <v>Steve</v>
      </c>
      <c r="B87" s="28">
        <v>5</v>
      </c>
      <c r="C87" s="28">
        <v>15.6</v>
      </c>
      <c r="D87" s="28">
        <v>12.94</v>
      </c>
      <c r="E87" s="28">
        <v>0</v>
      </c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B87" s="13">
        <f t="shared" si="12"/>
        <v>12.94</v>
      </c>
      <c r="AC87" t="str">
        <f t="shared" si="8"/>
        <v>Steve</v>
      </c>
    </row>
    <row r="88" spans="1:29" x14ac:dyDescent="0.3">
      <c r="A88" t="str">
        <f t="shared" si="13"/>
        <v>Terry</v>
      </c>
      <c r="B88" s="28">
        <v>3</v>
      </c>
      <c r="C88" s="28">
        <v>13.3</v>
      </c>
      <c r="D88" s="28">
        <v>0</v>
      </c>
      <c r="E88" s="28">
        <v>35</v>
      </c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B88" s="13">
        <f t="shared" si="12"/>
        <v>0</v>
      </c>
      <c r="AC88" t="str">
        <f t="shared" si="8"/>
        <v/>
      </c>
    </row>
    <row r="89" spans="1:29" x14ac:dyDescent="0.3">
      <c r="A89" t="str">
        <f t="shared" si="13"/>
        <v>Ben</v>
      </c>
      <c r="B89" s="28">
        <v>20</v>
      </c>
      <c r="C89" s="28">
        <v>22.04</v>
      </c>
      <c r="D89" s="28">
        <v>0</v>
      </c>
      <c r="E89" s="28">
        <v>115</v>
      </c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B89" s="13">
        <f t="shared" si="12"/>
        <v>0</v>
      </c>
      <c r="AC89" t="str">
        <f t="shared" si="8"/>
        <v/>
      </c>
    </row>
    <row r="90" spans="1:29" x14ac:dyDescent="0.3">
      <c r="A90" t="str">
        <f t="shared" si="13"/>
        <v>Timothy</v>
      </c>
      <c r="B90" s="28">
        <v>30</v>
      </c>
      <c r="C90" s="28">
        <v>49.800000000000004</v>
      </c>
      <c r="D90" s="28">
        <v>11</v>
      </c>
      <c r="E90" s="28">
        <v>0</v>
      </c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B90" s="13">
        <f t="shared" si="12"/>
        <v>11</v>
      </c>
      <c r="AC90" t="str">
        <f t="shared" si="8"/>
        <v>Timothy</v>
      </c>
    </row>
    <row r="91" spans="1:29" x14ac:dyDescent="0.3">
      <c r="A91" t="str">
        <f t="shared" si="13"/>
        <v>Jackson</v>
      </c>
      <c r="B91" s="28">
        <v>16.399999999999999</v>
      </c>
      <c r="C91" s="28">
        <v>3.3000000000000003</v>
      </c>
      <c r="D91" s="28">
        <v>0</v>
      </c>
      <c r="E91" s="28">
        <v>50</v>
      </c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B91" s="13">
        <f t="shared" si="12"/>
        <v>0</v>
      </c>
      <c r="AC91" t="str">
        <f t="shared" si="8"/>
        <v/>
      </c>
    </row>
    <row r="92" spans="1:29" x14ac:dyDescent="0.3">
      <c r="A92" t="str">
        <f t="shared" si="13"/>
        <v>Christina</v>
      </c>
      <c r="B92" s="28">
        <v>0.6</v>
      </c>
      <c r="C92" s="28">
        <v>4</v>
      </c>
      <c r="D92" s="28">
        <v>0</v>
      </c>
      <c r="E92" s="28">
        <v>32</v>
      </c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B92" s="13">
        <f t="shared" si="12"/>
        <v>0</v>
      </c>
      <c r="AC92" t="str">
        <f t="shared" si="8"/>
        <v/>
      </c>
    </row>
    <row r="93" spans="1:29" x14ac:dyDescent="0.3">
      <c r="A93" t="str">
        <f t="shared" si="13"/>
        <v>Amber</v>
      </c>
      <c r="B93" s="28">
        <v>9.6</v>
      </c>
      <c r="C93" s="28">
        <v>0</v>
      </c>
      <c r="D93" s="28">
        <v>5</v>
      </c>
      <c r="E93" s="28">
        <v>0</v>
      </c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B93" s="13">
        <f t="shared" si="12"/>
        <v>5</v>
      </c>
      <c r="AC93" t="str">
        <f t="shared" si="8"/>
        <v>Amber</v>
      </c>
    </row>
    <row r="94" spans="1:29" x14ac:dyDescent="0.3">
      <c r="A94" t="str">
        <f t="shared" si="13"/>
        <v>Mark</v>
      </c>
      <c r="B94" s="28">
        <v>18.600000000000001</v>
      </c>
      <c r="C94" s="28">
        <v>0</v>
      </c>
      <c r="D94" s="28">
        <v>0</v>
      </c>
      <c r="E94" s="28">
        <v>0</v>
      </c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B94" s="13">
        <f t="shared" si="12"/>
        <v>0</v>
      </c>
      <c r="AC94" t="str">
        <f t="shared" si="8"/>
        <v/>
      </c>
    </row>
    <row r="95" spans="1:29" ht="15" thickBot="1" x14ac:dyDescent="0.35">
      <c r="B95" s="26">
        <f>SUM(B75:B94)</f>
        <v>322.00000000000006</v>
      </c>
      <c r="C95" s="26">
        <f t="shared" ref="C95:Z95" si="14">SUM(C75:C94)</f>
        <v>269.15999999999997</v>
      </c>
      <c r="D95" s="26">
        <f t="shared" si="14"/>
        <v>170.62</v>
      </c>
      <c r="E95" s="26">
        <f t="shared" si="14"/>
        <v>340.76</v>
      </c>
      <c r="F95" s="26">
        <f t="shared" si="14"/>
        <v>0</v>
      </c>
      <c r="G95" s="26">
        <f t="shared" si="14"/>
        <v>0</v>
      </c>
      <c r="H95" s="26">
        <f t="shared" si="14"/>
        <v>0</v>
      </c>
      <c r="I95" s="26">
        <f t="shared" si="14"/>
        <v>0</v>
      </c>
      <c r="J95" s="26">
        <f t="shared" si="14"/>
        <v>0</v>
      </c>
      <c r="K95" s="26">
        <f t="shared" si="14"/>
        <v>0</v>
      </c>
      <c r="L95" s="26">
        <f t="shared" si="14"/>
        <v>0</v>
      </c>
      <c r="M95" s="26">
        <f t="shared" si="14"/>
        <v>0</v>
      </c>
      <c r="N95" s="26">
        <f t="shared" si="14"/>
        <v>0</v>
      </c>
      <c r="O95" s="26">
        <f t="shared" si="14"/>
        <v>0</v>
      </c>
      <c r="P95" s="26">
        <f t="shared" si="14"/>
        <v>0</v>
      </c>
      <c r="Q95" s="26">
        <f t="shared" si="14"/>
        <v>0</v>
      </c>
      <c r="R95" s="26">
        <f t="shared" si="14"/>
        <v>0</v>
      </c>
      <c r="S95" s="26">
        <f t="shared" si="14"/>
        <v>0</v>
      </c>
      <c r="T95" s="26">
        <f t="shared" si="14"/>
        <v>0</v>
      </c>
      <c r="U95" s="26">
        <f t="shared" si="14"/>
        <v>0</v>
      </c>
      <c r="V95" s="26">
        <f t="shared" si="14"/>
        <v>0</v>
      </c>
      <c r="W95" s="26">
        <f t="shared" si="14"/>
        <v>0</v>
      </c>
      <c r="X95" s="26">
        <f t="shared" si="14"/>
        <v>0</v>
      </c>
      <c r="Y95" s="26">
        <f t="shared" si="14"/>
        <v>0</v>
      </c>
      <c r="Z95" s="26">
        <f t="shared" si="14"/>
        <v>0</v>
      </c>
      <c r="AB95" s="13"/>
    </row>
    <row r="96" spans="1:29" ht="15" thickTop="1" x14ac:dyDescent="0.3">
      <c r="AB96" s="13">
        <f t="shared" ref="AB96" si="15">IF($B$1=$AB$1,B96,IF($C$1=$AB$1,C96,IF($D$1=$AB$1,D96,IF($E$1=$AB$1,E96,IF($F$1=$AB$1,F96,IF($G$1=$AB$1,G96,IF($H$1=$AB$1,H96,IF($I$1=$AB$1,I96,IF($J$1=$AB$1,J96,IF($K$1=$AB$1,K96,IF($L$1=$AB$1,L96,IF($M$1=$AB$1,M96,IF($N$1=$AB$1,N96,IF($O$1=$AB$1,O96,IF($P$1=$AB$1,P96,IF($Q$1=$AB$1,Q96,IF($R$1=$AB$1,R96,IF($S$1=$AB$1,S96,IF($T$1=$AB$1,T96,IF($U$1=$AB$1,U96,IF($V$1=$AB$1,V96,IF($W$1=$AB$1,W96,IF($X$1=$AB$1,X96,IF($Y$1=$AB$1,Y96,IF($Z$1=$AB$1,Z96)))))))))))))))))))))))))</f>
        <v>0</v>
      </c>
    </row>
    <row r="97" spans="1:31" s="11" customFormat="1" x14ac:dyDescent="0.3">
      <c r="A97" s="32" t="s">
        <v>34</v>
      </c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B97" s="7">
        <f>AB1</f>
        <v>45657</v>
      </c>
      <c r="AC97" s="7">
        <f>EOMONTH(AB1,-1)</f>
        <v>45626</v>
      </c>
      <c r="AD97" s="7">
        <f>EOMONTH(AC97,-1)</f>
        <v>45596</v>
      </c>
      <c r="AE97" s="7">
        <f>EOMONTH(AD97,-1)</f>
        <v>45565</v>
      </c>
    </row>
    <row r="98" spans="1:31" x14ac:dyDescent="0.3">
      <c r="B98" s="23">
        <f>B25-B49-B72-B95</f>
        <v>10125</v>
      </c>
      <c r="C98" s="23">
        <f t="shared" ref="C98:Z98" si="16">C25-C49-C72-C95</f>
        <v>5568.4400000000005</v>
      </c>
      <c r="D98" s="23">
        <f t="shared" si="16"/>
        <v>5955.08</v>
      </c>
      <c r="E98" s="23">
        <f t="shared" si="16"/>
        <v>6373.84</v>
      </c>
      <c r="F98" s="23">
        <f t="shared" si="16"/>
        <v>0</v>
      </c>
      <c r="G98" s="23">
        <f t="shared" si="16"/>
        <v>0</v>
      </c>
      <c r="H98" s="23">
        <f t="shared" si="16"/>
        <v>0</v>
      </c>
      <c r="I98" s="23">
        <f t="shared" si="16"/>
        <v>0</v>
      </c>
      <c r="J98" s="23">
        <f t="shared" si="16"/>
        <v>0</v>
      </c>
      <c r="K98" s="23">
        <f t="shared" si="16"/>
        <v>0</v>
      </c>
      <c r="L98" s="23">
        <f t="shared" si="16"/>
        <v>0</v>
      </c>
      <c r="M98" s="23">
        <f t="shared" si="16"/>
        <v>0</v>
      </c>
      <c r="N98" s="23">
        <f t="shared" si="16"/>
        <v>0</v>
      </c>
      <c r="O98" s="23">
        <f t="shared" si="16"/>
        <v>0</v>
      </c>
      <c r="P98" s="23">
        <f t="shared" si="16"/>
        <v>0</v>
      </c>
      <c r="Q98" s="23">
        <f t="shared" si="16"/>
        <v>0</v>
      </c>
      <c r="R98" s="23">
        <f t="shared" si="16"/>
        <v>0</v>
      </c>
      <c r="S98" s="23">
        <f t="shared" si="16"/>
        <v>0</v>
      </c>
      <c r="T98" s="23">
        <f t="shared" si="16"/>
        <v>0</v>
      </c>
      <c r="U98" s="23">
        <f t="shared" si="16"/>
        <v>0</v>
      </c>
      <c r="V98" s="23">
        <f t="shared" si="16"/>
        <v>0</v>
      </c>
      <c r="W98" s="23">
        <f t="shared" si="16"/>
        <v>0</v>
      </c>
      <c r="X98" s="23">
        <f t="shared" si="16"/>
        <v>0</v>
      </c>
      <c r="Y98" s="23">
        <f t="shared" si="16"/>
        <v>0</v>
      </c>
      <c r="Z98" s="23">
        <f t="shared" si="16"/>
        <v>0</v>
      </c>
      <c r="AB98" s="13">
        <f>IF($B$1=$AB$1,B98,IF($C$1=$AB$1,C98,IF($D$1=$AB$1,D98,IF($E$1=$AB$1,E98,IF($F$1=$AB$1,F98,IF($G$1=$AB$1,G98,IF($H$1=$AB$1,H98,IF($I$1=$AB$1,I98,IF($J$1=$AB$1,J98,IF($K$1=$AB$1,K98,IF($L$1=$AB$1,L98,IF($M$1=$AB$1,M98,IF($N$1=$AB$1,N98,IF($O$1=$AB$1,O98,IF($P$1=$AB$1,P98,IF($Q$1=$AB$1,Q98,IF($R$1=$AB$1,R98,IF($S$1=$AB$1,S98,IF($T$1=$AB$1,T98,IF($U$1=$AB$1,U98,IF($V$1=$AB$1,V98,IF($W$1=$AB$1,W98,IF($X$1=$AB$1,X98,IF($Y$1=$AB$1,Y98,IF($Z$1=$AB$1,Z98)))))))))))))))))))))))))</f>
        <v>5955.08</v>
      </c>
      <c r="AC98" s="13">
        <f>IF($B$1=$AC$97,B98,IF($C$1=$AC$97,C98,IF($D$1=$AC$97,D98,IF($E$1=$AC$97,E98,IF($F$1=$AC$97,F98,IF($G$1=$AC$97,G98,IF($H$1=$AC$97,H98,IF($I$1=$AC$97,I98,IF($J$1=$AC$97,J98,IF($K$1=$AC$97,K98,IF($L$1=$AC$97,L98,IF($M$1=$AC$97,M98,IF($N$1=$AC$97,N98,IF($O$1=$AC$97,O98,IF($P$1=$AC$97,P98,IF($Q$1=$AC$97,Q98,IF($R$1=$AC$97,R98,IF($S$1=$AC$97,S98,IF($T$1=$AC$97,T98,IF($U$1=$AC$97,U98,IF($V$1=$AC$97,V98,IF($W$1=$AC$97,W98,IF($X$1=$AC$97,X98,IF($Y$1=$AC$97,Y98,IF($Z$1=$AC$97,Z98)))))))))))))))))))))))))</f>
        <v>5568.4400000000005</v>
      </c>
      <c r="AD98" s="13">
        <f>IF($B$1=$AD$97,B98,IF($C$1=$AD$97,C98,IF($D$1=$AD$97,D98,IF($E$1=$AD$97,E98,IF($F$1=$AD$97,F98,IF($G$1=$AD$97,G98,IF($H$1=$AD$97,H98,IF($I$1=$AD$97,I98,IF($J$1=$AD$97,J98,IF($K$1=$AD$97,K98,IF($L$1=$AD$97,L98,IF($M$1=$AD$97,M98,IF($N$1=$AD$97,N98,IF($O$1=$AD$97,O98,IF($P$1=$AD$97,P98,IF($Q$1=$AD$97,Q98,IF($R$1=$AD$97,R98,IF($S$1=$AD$97,S98,IF($T$1=$AD$97,T98,IF($U$1=$AD$97,U98,IF($V$1=$AD$97,V98,IF($W$1=$AD$97,W98,IF($X$1=$AD$97,X98,IF($Y$1=$AD$97,Y98,IF($Z$1=$AD$97,Z98)))))))))))))))))))))))))</f>
        <v>10125</v>
      </c>
      <c r="AE98" s="13" t="b">
        <f>IF($B$1=$AE$97,B98,IF($C$1=$AE$97,C98,IF($D$1=$AE$97,D98,IF($E$1=$AE$97,E98,IF($F$1=$AE$97,F98,IF($G$1=$AE$97,G98,IF($H$1=$AE$97,H98,IF($I$1=$AE$97,I98,IF($J$1=$AE$97,J98,IF($K$1=$AE$97,K98,IF($L$1=$AE$97,L98,IF($M$1=$AE$97,M98,IF($N$1=$AE$97,N98,IF($O$1=$AE$97,O98,IF($P$1=$AE$97,P98,IF($Q$1=$AE$97,Q98,IF($R$1=$AE$97,R98,IF($S$1=$AE$97,S98,IF($T$1=$AE$97,T98,IF($U$1=$AE$97,U98,IF($V$1=$AE$97,V98,IF($W$1=$AE$97,W98,IF($X$1=$AE$97,X98,IF($Y$1=$AE$97,Y98,IF($Z$1=$AE$97,Z98)))))))))))))))))))))))))</f>
        <v>0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Dashboard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</dc:creator>
  <cp:lastModifiedBy>Chris Greco</cp:lastModifiedBy>
  <dcterms:created xsi:type="dcterms:W3CDTF">2024-05-17T11:59:58Z</dcterms:created>
  <dcterms:modified xsi:type="dcterms:W3CDTF">2025-02-02T15:45:53Z</dcterms:modified>
</cp:coreProperties>
</file>